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drawings/drawing4.xml" ContentType="application/vnd.openxmlformats-officedocument.drawing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ahknl.sharepoint.com/sites/grs-sb-AHKResearchCentre/Gedeelde documenten/Funding/Aanvragen/2022/NFA Route Kunst/"/>
    </mc:Choice>
  </mc:AlternateContent>
  <workbookProtection workbookAlgorithmName="SHA-512" workbookHashValue="b/AZGYqlOfE2X9uZyLrz1ZpOgVR2wk3TOn/lVihLWJ59NtES2lR0mIGGV3JhFp4GZIv91DqwAAcpLdYyzegLFQ==" workbookSaltValue="thlQNwf1NegpclQnN1m4EA==" workbookSpinCount="100000" lockStructure="1"/>
  <bookViews>
    <workbookView xWindow="0" yWindow="0" windowWidth="11220" windowHeight="5670" firstSheet="1" activeTab="2"/>
  </bookViews>
  <sheets>
    <sheet name="Summary" sheetId="5" state="hidden" r:id="rId1"/>
    <sheet name="Budget overview" sheetId="8" r:id="rId2"/>
    <sheet name="Budget Project 1" sheetId="1" r:id="rId3"/>
    <sheet name="Budget Project 2" sheetId="6" r:id="rId4"/>
    <sheet name="Budget Project 3" sheetId="7" r:id="rId5"/>
    <sheet name="parameters" sheetId="3" state="hidden" r:id="rId6"/>
    <sheet name="checks" sheetId="4" state="hidden" r:id="rId7"/>
  </sheets>
  <externalReferences>
    <externalReference r:id="rId8"/>
  </externalReferences>
  <definedNames>
    <definedName name="benchfee_amount">parameters!$B$8</definedName>
    <definedName name="callnaam" localSheetId="3">'Budget Project 2'!$A$1</definedName>
    <definedName name="callnaam" localSheetId="4">'Budget Project 3'!$A$1</definedName>
    <definedName name="callnaam">'Budget Project 1'!$A$1</definedName>
    <definedName name="cash_cofunding_minperc">parameters!$B$47</definedName>
    <definedName name="cash_invoice">parameters!$B$48</definedName>
    <definedName name="categories_pers_ac" localSheetId="3">salaries_academic[category]</definedName>
    <definedName name="categories_pers_ac" localSheetId="4">salaries_academic[category]</definedName>
    <definedName name="categories_pers_ac">salaries_academic[category]</definedName>
    <definedName name="CfP_tariffs_other_inst">parameters!$B$9</definedName>
    <definedName name="Choose_Cash">[1]Parameters!$A$72</definedName>
    <definedName name="cofunding_max_perc">parameters!$B$46</definedName>
    <definedName name="cofunding_min_perc">parameters!$B$45</definedName>
    <definedName name="Datum_Tabel_HOT">'[1]HOT tarieven 2017'!$B$2</definedName>
    <definedName name="Datum_Tabel_NFU">'[1]Sal tabel VSNU en NFU'!$I$2</definedName>
    <definedName name="Datum_Tabel_VSNU">'[1]Sal tabel VSNU en NFU'!$B$2</definedName>
    <definedName name="enddate" localSheetId="3">'Budget Project 2'!$D$4</definedName>
    <definedName name="enddate" localSheetId="4">'Budget Project 3'!$D$4</definedName>
    <definedName name="enddate">'Budget Project 1'!$D$4</definedName>
    <definedName name="file_creation_date">parameters!$B$3</definedName>
    <definedName name="File_number" localSheetId="3">'Budget Project 2'!$B$3</definedName>
    <definedName name="File_number" localSheetId="4">'Budget Project 3'!$B$3</definedName>
    <definedName name="File_number">'Budget Project 1'!$B$3</definedName>
    <definedName name="FTE_year_PhD_PD">checks!$F$112</definedName>
    <definedName name="HOT_rate_type">parameters!$B$13</definedName>
    <definedName name="HOT_rates">parameters!$B$12</definedName>
    <definedName name="Int_MfC_maxamount">parameters!$B$37</definedName>
    <definedName name="inv_max_total_amount">parameters!$B$30</definedName>
    <definedName name="inv_min_perc_own_contr">parameters!$B$28</definedName>
    <definedName name="inv_min_total_amount">parameters!$B$29</definedName>
    <definedName name="inv_own_contribution">parameters!$B$26</definedName>
    <definedName name="KU_entrepeneurship_max_amount">parameters!$B$34</definedName>
    <definedName name="KU_entrepeneurship_minperc">parameters!$B$33</definedName>
    <definedName name="list_ac_other_combined">parameters!$E$278:$E$296</definedName>
    <definedName name="list_academic_personnel">parameters!$A$278:$A$287</definedName>
    <definedName name="list_kind_cash_cofunding">parameters!$G$278:$G$291</definedName>
    <definedName name="list_personnel_other_inst">parameters!$C$278:$C$286</definedName>
    <definedName name="Main_applicant" localSheetId="3">'Budget Project 2'!$D$2</definedName>
    <definedName name="Main_applicant" localSheetId="4">'Budget Project 3'!$D$2</definedName>
    <definedName name="Main_applicant">'Budget Project 1'!$D$2</definedName>
    <definedName name="mat_costs_accountant">parameters!$B$22</definedName>
    <definedName name="Mat_max_FTE_year">parameters!$B$18</definedName>
    <definedName name="Mat_max_FTE_year_other_inst">parameters!$B$21</definedName>
    <definedName name="Max_mat_FTE_year">parameters!$B$18</definedName>
    <definedName name="Max_NWO_funding">parameters!$B$4</definedName>
    <definedName name="Max_project_duration">parameters!$B$5</definedName>
    <definedName name="MfC_maxperc">parameters!$B$38</definedName>
    <definedName name="NFU_rates">parameters!$B$11</definedName>
    <definedName name="notes" localSheetId="3">'Budget Project 2'!$G$1</definedName>
    <definedName name="notes" localSheetId="4">'Budget Project 3'!$G$1</definedName>
    <definedName name="notes">'Budget Project 1'!$G$1</definedName>
    <definedName name="pers_max_OSP">parameters!$B$15</definedName>
    <definedName name="pers_oi_min_months">parameters!$B$19</definedName>
    <definedName name="pers_oi_minFTE">parameters!$B$20</definedName>
    <definedName name="pers_other_nrhours_year">parameters!$B$14</definedName>
    <definedName name="pers_other_years_materials">checks!$I$112</definedName>
    <definedName name="prog_mngmt_max_amount_perc">parameters!$B$41</definedName>
    <definedName name="prog_mngmt_threshold_amount">parameters!$B$42</definedName>
    <definedName name="Project_title" localSheetId="3">'Budget Project 2'!#REF!</definedName>
    <definedName name="Project_title" localSheetId="4">'Budget Project 3'!#REF!</definedName>
    <definedName name="Project_title">'Budget Project 1'!#REF!</definedName>
    <definedName name="Research_leave_FTE_months">checks!$O$112</definedName>
    <definedName name="startdate" localSheetId="3">'Budget Project 2'!$B$4</definedName>
    <definedName name="startdate" localSheetId="4">'Budget Project 3'!$B$4</definedName>
    <definedName name="startdate">'Budget Project 1'!$B$4</definedName>
    <definedName name="Sub_Total_benchfee">[1]Budget!$H$38</definedName>
    <definedName name="Sub_Total_entrepeneurship">[1]Budget!$H$120</definedName>
    <definedName name="Sub_Total_internationalisation">[1]Budget!$H$135</definedName>
    <definedName name="Sub_Total_Knowledge_utilisation">[1]Budget!$H$110</definedName>
    <definedName name="Sub_Total_personnel_ac_institutes">[1]Budget!$H$28</definedName>
    <definedName name="Sub_Total_personnel_other">[1]Budget!$H$48</definedName>
    <definedName name="tag_personnel_costs" localSheetId="3">'Budget Project 2'!$A$10</definedName>
    <definedName name="tag_personnel_costs" localSheetId="4">'Budget Project 3'!$A$10</definedName>
    <definedName name="tag_personnel_costs">'Budget Project 1'!$A$10</definedName>
    <definedName name="threshold_own_contribution">parameters!$B$27</definedName>
    <definedName name="Total_benchfee" localSheetId="3">benchfee6[[#Totals],[Amount]]</definedName>
    <definedName name="Total_benchfee" localSheetId="4">benchfee28[[#Totals],[Amount]]</definedName>
    <definedName name="Total_benchfee">benchfee[[#Totals],[Amount]]</definedName>
    <definedName name="Total_cofunding_incash">0</definedName>
    <definedName name="Total_cofunding_inkind">0</definedName>
    <definedName name="Total_entrepeneurship">0</definedName>
    <definedName name="Total_Fin_NWO">Summary!$B$19</definedName>
    <definedName name="Total_goods_services" localSheetId="3">goods_services18[[#Totals],[Amount]]</definedName>
    <definedName name="Total_goods_services" localSheetId="4">goods_services31[[#Totals],[Amount]]</definedName>
    <definedName name="Total_goods_services">goods_services[[#Totals],[Amount]]</definedName>
    <definedName name="Total_implementation" localSheetId="3">implementation19[[#Totals],[Amount]]</definedName>
    <definedName name="Total_implementation" localSheetId="4">implementation32[[#Totals],[Amount]]</definedName>
    <definedName name="Total_implementation">implementation[[#Totals],[Amount]]</definedName>
    <definedName name="Total_internationalisation">0</definedName>
    <definedName name="Total_Investmensts_Institute">[1]Budget!$E$97</definedName>
    <definedName name="Total_investments_NWO">[1]Budget!$H$97</definedName>
    <definedName name="Total_Knowledge_utilisation" localSheetId="3">knowledge_utilisation20[[#Totals],[Amount]]</definedName>
    <definedName name="Total_Knowledge_utilisation" localSheetId="4">knowledge_utilisation33[[#Totals],[Amount]]</definedName>
    <definedName name="Total_Knowledge_utilisation">knowledge_utilisation[[#Totals],[Amount]]</definedName>
    <definedName name="Total_KU_and_entrepeneurship" localSheetId="3">'Budget Project 2'!$F$96</definedName>
    <definedName name="Total_KU_and_entrepeneurship" localSheetId="4">'Budget Project 3'!$F$96</definedName>
    <definedName name="Total_KU_and_entrepeneurship">'Budget Project 1'!$F$96</definedName>
    <definedName name="Total_material_costs" localSheetId="3">'Budget Project 2'!$F$84</definedName>
    <definedName name="Total_material_costs" localSheetId="4">'Budget Project 3'!$F$84</definedName>
    <definedName name="Total_material_costs">'Budget Project 1'!$F$84</definedName>
    <definedName name="Total_MfC">[1]Budget!$H$157</definedName>
    <definedName name="Total_MfC_materials">0</definedName>
    <definedName name="Total_MfC_pers_ac_inst">0</definedName>
    <definedName name="Total_NSP">checks!$L$112</definedName>
    <definedName name="Total_NWO_funding" localSheetId="3">'Budget Project 2'!$F$8</definedName>
    <definedName name="Total_NWO_funding" localSheetId="4">'Budget Project 3'!$F$8</definedName>
    <definedName name="Total_NWO_funding">'Budget Project 1'!$F$8</definedName>
    <definedName name="Total_OSP">checks!$C$112</definedName>
    <definedName name="Total_personnel_ac_institutes" localSheetId="3">'Budget Project 2'!$F$25</definedName>
    <definedName name="Total_personnel_ac_institutes" localSheetId="4">'Budget Project 3'!$F$25</definedName>
    <definedName name="Total_personnel_ac_institutes">'Budget Project 1'!$F$25</definedName>
    <definedName name="Total_personnel_costs" localSheetId="3">'Budget Project 2'!$F$57</definedName>
    <definedName name="Total_personnel_costs" localSheetId="4">'Budget Project 3'!$F$57</definedName>
    <definedName name="Total_personnel_costs">'Budget Project 1'!$F$57</definedName>
    <definedName name="Total_personnel_other" localSheetId="3">pers_other_inst9[[#Totals],[Amount]]</definedName>
    <definedName name="Total_personnel_other" localSheetId="4">pers_other_inst29[[#Totals],[Amount]]</definedName>
    <definedName name="Total_personnel_other">pers_other_inst[[#Totals],[Amount]]</definedName>
    <definedName name="Total_project_budget" localSheetId="3">'Budget Project 2'!$F$8</definedName>
    <definedName name="Total_project_budget" localSheetId="4">'Budget Project 3'!$F$8</definedName>
    <definedName name="Total_project_budget">'Budget Project 1'!$F$8</definedName>
    <definedName name="Total_project_mngmnt" localSheetId="3">project_mngmt22[[#Totals],[Amount]]</definedName>
    <definedName name="Total_project_mngmnt" localSheetId="4">project_mngmt34[[#Totals],[Amount]]</definedName>
    <definedName name="Total_project_mngmnt">project_mngmt[[#Totals],[Amount]]</definedName>
    <definedName name="Total_TKI_PPS_allowance">0</definedName>
    <definedName name="Total_travel_acc" localSheetId="3">travel_acc16[[#Totals],[Amount]]</definedName>
    <definedName name="Total_travel_acc" localSheetId="4">travel_acc30[[#Totals],[Amount]]</definedName>
    <definedName name="Total_travel_acc">travel_acc[[#Totals],[Amount]]</definedName>
    <definedName name="VSNU_rates">parameters!$B$10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4" l="1"/>
  <c r="AA12" i="4" s="1"/>
  <c r="V11" i="4"/>
  <c r="Y11" i="4" s="1"/>
  <c r="C28" i="6" s="1"/>
  <c r="Q11" i="4"/>
  <c r="N11" i="4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K11" i="4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K103" i="4" s="1"/>
  <c r="K104" i="4" s="1"/>
  <c r="K105" i="4" s="1"/>
  <c r="K106" i="4" s="1"/>
  <c r="K107" i="4" s="1"/>
  <c r="K108" i="4" s="1"/>
  <c r="K109" i="4" s="1"/>
  <c r="K110" i="4" s="1"/>
  <c r="H11" i="4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E11" i="4"/>
  <c r="E12" i="4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AB12" i="4" l="1"/>
  <c r="AC12" i="4"/>
  <c r="AD12" i="4"/>
  <c r="C29" i="7" s="1"/>
  <c r="AA13" i="4"/>
  <c r="AB11" i="4"/>
  <c r="AC11" i="4"/>
  <c r="AD11" i="4"/>
  <c r="C28" i="7" s="1"/>
  <c r="X11" i="4"/>
  <c r="B28" i="6" s="1"/>
  <c r="W11" i="4"/>
  <c r="A28" i="6" s="1"/>
  <c r="V12" i="4"/>
  <c r="Q13" i="4"/>
  <c r="E13" i="4"/>
  <c r="Q12" i="4"/>
  <c r="B6" i="8"/>
  <c r="G5" i="8"/>
  <c r="B28" i="7" l="1"/>
  <c r="B29" i="7"/>
  <c r="A28" i="7"/>
  <c r="A29" i="7"/>
  <c r="AA14" i="4"/>
  <c r="AB13" i="4"/>
  <c r="AC13" i="4"/>
  <c r="AD13" i="4"/>
  <c r="C30" i="7" s="1"/>
  <c r="W12" i="4"/>
  <c r="A29" i="6" s="1"/>
  <c r="X12" i="4"/>
  <c r="B29" i="6" s="1"/>
  <c r="Y12" i="4"/>
  <c r="C29" i="6" s="1"/>
  <c r="V13" i="4"/>
  <c r="E14" i="4"/>
  <c r="Q14" i="4"/>
  <c r="F107" i="7"/>
  <c r="F95" i="7"/>
  <c r="F96" i="7" s="1"/>
  <c r="F83" i="7"/>
  <c r="F75" i="7"/>
  <c r="F67" i="7"/>
  <c r="F84" i="7" s="1"/>
  <c r="G56" i="7"/>
  <c r="G55" i="7"/>
  <c r="F55" i="7"/>
  <c r="G54" i="7"/>
  <c r="F54" i="7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4" i="7"/>
  <c r="F44" i="7"/>
  <c r="G43" i="7"/>
  <c r="F43" i="7"/>
  <c r="G42" i="7"/>
  <c r="F42" i="7"/>
  <c r="G41" i="7"/>
  <c r="F41" i="7"/>
  <c r="G38" i="7"/>
  <c r="F24" i="7"/>
  <c r="F23" i="7"/>
  <c r="F22" i="7"/>
  <c r="F21" i="7"/>
  <c r="F20" i="7"/>
  <c r="F19" i="7"/>
  <c r="F18" i="7"/>
  <c r="F17" i="7"/>
  <c r="F16" i="7"/>
  <c r="F15" i="7"/>
  <c r="F14" i="7"/>
  <c r="F13" i="7"/>
  <c r="B5" i="7"/>
  <c r="G4" i="7"/>
  <c r="F107" i="6"/>
  <c r="F95" i="6"/>
  <c r="F96" i="6" s="1"/>
  <c r="F83" i="6"/>
  <c r="F75" i="6"/>
  <c r="F67" i="6"/>
  <c r="G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38" i="6"/>
  <c r="F24" i="6"/>
  <c r="F23" i="6"/>
  <c r="F22" i="6"/>
  <c r="F21" i="6"/>
  <c r="F20" i="6"/>
  <c r="F19" i="6"/>
  <c r="F18" i="6"/>
  <c r="F17" i="6"/>
  <c r="F16" i="6"/>
  <c r="F15" i="6"/>
  <c r="F14" i="6"/>
  <c r="F13" i="6"/>
  <c r="B5" i="6"/>
  <c r="G4" i="6"/>
  <c r="F84" i="6" l="1"/>
  <c r="B30" i="7"/>
  <c r="A30" i="7"/>
  <c r="AB14" i="4"/>
  <c r="AC14" i="4"/>
  <c r="AD14" i="4"/>
  <c r="C31" i="7" s="1"/>
  <c r="AA15" i="4"/>
  <c r="W13" i="4"/>
  <c r="A30" i="6" s="1"/>
  <c r="X13" i="4"/>
  <c r="B30" i="6" s="1"/>
  <c r="Y13" i="4"/>
  <c r="C30" i="6" s="1"/>
  <c r="V14" i="4"/>
  <c r="E15" i="4"/>
  <c r="Q15" i="4"/>
  <c r="F56" i="7"/>
  <c r="F25" i="6"/>
  <c r="F56" i="6"/>
  <c r="F25" i="7"/>
  <c r="B5" i="1"/>
  <c r="G4" i="1"/>
  <c r="B31" i="7" l="1"/>
  <c r="A31" i="7"/>
  <c r="AA16" i="4"/>
  <c r="AB15" i="4"/>
  <c r="AC15" i="4"/>
  <c r="AD15" i="4"/>
  <c r="C32" i="7" s="1"/>
  <c r="Y14" i="4"/>
  <c r="C31" i="6" s="1"/>
  <c r="X14" i="4"/>
  <c r="B31" i="6" s="1"/>
  <c r="W14" i="4"/>
  <c r="A31" i="6" s="1"/>
  <c r="V15" i="4"/>
  <c r="Q16" i="4"/>
  <c r="E16" i="4"/>
  <c r="B148" i="4"/>
  <c r="B147" i="4"/>
  <c r="B146" i="4"/>
  <c r="B145" i="4"/>
  <c r="B144" i="4"/>
  <c r="B140" i="4"/>
  <c r="B141" i="4"/>
  <c r="B143" i="4"/>
  <c r="B142" i="4"/>
  <c r="B32" i="7" l="1"/>
  <c r="A32" i="7"/>
  <c r="AB16" i="4"/>
  <c r="AC16" i="4"/>
  <c r="AD16" i="4"/>
  <c r="C33" i="7" s="1"/>
  <c r="AA17" i="4"/>
  <c r="W15" i="4"/>
  <c r="A32" i="6" s="1"/>
  <c r="X15" i="4"/>
  <c r="B32" i="6" s="1"/>
  <c r="Y15" i="4"/>
  <c r="C32" i="6" s="1"/>
  <c r="V16" i="4"/>
  <c r="E17" i="4"/>
  <c r="Q17" i="4"/>
  <c r="R11" i="4"/>
  <c r="F28" i="7" s="1"/>
  <c r="O11" i="4"/>
  <c r="B33" i="7" l="1"/>
  <c r="A33" i="7"/>
  <c r="AA18" i="4"/>
  <c r="AB17" i="4"/>
  <c r="AC17" i="4"/>
  <c r="AD17" i="4"/>
  <c r="C34" i="7" s="1"/>
  <c r="W16" i="4"/>
  <c r="A33" i="6" s="1"/>
  <c r="X16" i="4"/>
  <c r="B33" i="6" s="1"/>
  <c r="Y16" i="4"/>
  <c r="C33" i="6" s="1"/>
  <c r="V17" i="4"/>
  <c r="E18" i="4"/>
  <c r="Q18" i="4"/>
  <c r="A28" i="1"/>
  <c r="F28" i="6"/>
  <c r="R12" i="4"/>
  <c r="F29" i="7" s="1"/>
  <c r="S12" i="4"/>
  <c r="T12" i="4"/>
  <c r="T11" i="4"/>
  <c r="S11" i="4"/>
  <c r="G28" i="7" s="1"/>
  <c r="B34" i="7" l="1"/>
  <c r="A34" i="7"/>
  <c r="AB18" i="4"/>
  <c r="AC18" i="4"/>
  <c r="AD18" i="4"/>
  <c r="C35" i="7" s="1"/>
  <c r="AA19" i="4"/>
  <c r="X17" i="4"/>
  <c r="B34" i="6" s="1"/>
  <c r="Y17" i="4"/>
  <c r="C34" i="6" s="1"/>
  <c r="W17" i="4"/>
  <c r="A34" i="6" s="1"/>
  <c r="V18" i="4"/>
  <c r="E19" i="4"/>
  <c r="Q19" i="4"/>
  <c r="G29" i="7"/>
  <c r="B29" i="1"/>
  <c r="A29" i="1"/>
  <c r="F29" i="6"/>
  <c r="B28" i="1"/>
  <c r="G28" i="1" s="1"/>
  <c r="G28" i="6"/>
  <c r="C28" i="1"/>
  <c r="C29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I110" i="4"/>
  <c r="B35" i="7" l="1"/>
  <c r="A35" i="7"/>
  <c r="AA20" i="4"/>
  <c r="AB19" i="4"/>
  <c r="AC19" i="4"/>
  <c r="AD19" i="4"/>
  <c r="C36" i="7" s="1"/>
  <c r="W18" i="4"/>
  <c r="A35" i="6" s="1"/>
  <c r="X18" i="4"/>
  <c r="B35" i="6" s="1"/>
  <c r="Y18" i="4"/>
  <c r="C35" i="6" s="1"/>
  <c r="V19" i="4"/>
  <c r="E20" i="4"/>
  <c r="Q20" i="4"/>
  <c r="G29" i="1"/>
  <c r="G29" i="6"/>
  <c r="I107" i="4"/>
  <c r="I99" i="4"/>
  <c r="I91" i="4"/>
  <c r="I83" i="4"/>
  <c r="I75" i="4"/>
  <c r="I67" i="4"/>
  <c r="I59" i="4"/>
  <c r="I51" i="4"/>
  <c r="I43" i="4"/>
  <c r="I35" i="4"/>
  <c r="I27" i="4"/>
  <c r="I19" i="4"/>
  <c r="I106" i="4"/>
  <c r="I98" i="4"/>
  <c r="I90" i="4"/>
  <c r="I82" i="4"/>
  <c r="I74" i="4"/>
  <c r="I66" i="4"/>
  <c r="I58" i="4"/>
  <c r="I50" i="4"/>
  <c r="I42" i="4"/>
  <c r="I34" i="4"/>
  <c r="I26" i="4"/>
  <c r="I18" i="4"/>
  <c r="I105" i="4"/>
  <c r="I97" i="4"/>
  <c r="I89" i="4"/>
  <c r="I81" i="4"/>
  <c r="I73" i="4"/>
  <c r="I65" i="4"/>
  <c r="I57" i="4"/>
  <c r="I49" i="4"/>
  <c r="I41" i="4"/>
  <c r="I33" i="4"/>
  <c r="I25" i="4"/>
  <c r="I17" i="4"/>
  <c r="I104" i="4"/>
  <c r="I96" i="4"/>
  <c r="I88" i="4"/>
  <c r="I80" i="4"/>
  <c r="I72" i="4"/>
  <c r="I64" i="4"/>
  <c r="I56" i="4"/>
  <c r="I48" i="4"/>
  <c r="I40" i="4"/>
  <c r="I32" i="4"/>
  <c r="I24" i="4"/>
  <c r="I16" i="4"/>
  <c r="I103" i="4"/>
  <c r="I95" i="4"/>
  <c r="I87" i="4"/>
  <c r="I79" i="4"/>
  <c r="I71" i="4"/>
  <c r="I63" i="4"/>
  <c r="I55" i="4"/>
  <c r="I47" i="4"/>
  <c r="I39" i="4"/>
  <c r="I31" i="4"/>
  <c r="I23" i="4"/>
  <c r="I15" i="4"/>
  <c r="I102" i="4"/>
  <c r="I86" i="4"/>
  <c r="I70" i="4"/>
  <c r="I62" i="4"/>
  <c r="I46" i="4"/>
  <c r="I30" i="4"/>
  <c r="I14" i="4"/>
  <c r="I109" i="4"/>
  <c r="I101" i="4"/>
  <c r="I93" i="4"/>
  <c r="I85" i="4"/>
  <c r="I77" i="4"/>
  <c r="I69" i="4"/>
  <c r="I61" i="4"/>
  <c r="I53" i="4"/>
  <c r="I45" i="4"/>
  <c r="I37" i="4"/>
  <c r="I29" i="4"/>
  <c r="I21" i="4"/>
  <c r="I13" i="4"/>
  <c r="I94" i="4"/>
  <c r="I78" i="4"/>
  <c r="I54" i="4"/>
  <c r="I38" i="4"/>
  <c r="I22" i="4"/>
  <c r="I108" i="4"/>
  <c r="I100" i="4"/>
  <c r="I92" i="4"/>
  <c r="I84" i="4"/>
  <c r="I76" i="4"/>
  <c r="I68" i="4"/>
  <c r="I60" i="4"/>
  <c r="I52" i="4"/>
  <c r="I44" i="4"/>
  <c r="I36" i="4"/>
  <c r="I28" i="4"/>
  <c r="I20" i="4"/>
  <c r="I12" i="4"/>
  <c r="I11" i="4"/>
  <c r="B36" i="7" l="1"/>
  <c r="A36" i="7"/>
  <c r="AB20" i="4"/>
  <c r="AC20" i="4"/>
  <c r="AD20" i="4"/>
  <c r="C37" i="7" s="1"/>
  <c r="AA21" i="4"/>
  <c r="Y19" i="4"/>
  <c r="C36" i="6" s="1"/>
  <c r="W19" i="4"/>
  <c r="A36" i="6" s="1"/>
  <c r="X19" i="4"/>
  <c r="B36" i="6" s="1"/>
  <c r="V20" i="4"/>
  <c r="Q21" i="4"/>
  <c r="E21" i="4"/>
  <c r="I112" i="4"/>
  <c r="B37" i="7" l="1"/>
  <c r="A37" i="7"/>
  <c r="AA22" i="4"/>
  <c r="AB21" i="4"/>
  <c r="AC21" i="4"/>
  <c r="AD21" i="4"/>
  <c r="W20" i="4"/>
  <c r="A37" i="6" s="1"/>
  <c r="X20" i="4"/>
  <c r="B37" i="6" s="1"/>
  <c r="Y20" i="4"/>
  <c r="C37" i="6" s="1"/>
  <c r="V21" i="4"/>
  <c r="Q22" i="4"/>
  <c r="E22" i="4"/>
  <c r="R158" i="4"/>
  <c r="R160" i="4"/>
  <c r="R161" i="4"/>
  <c r="R162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O12" i="4"/>
  <c r="M158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L158" i="4"/>
  <c r="O158" i="4"/>
  <c r="O160" i="4"/>
  <c r="O161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K158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J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I158" i="4"/>
  <c r="H158" i="4"/>
  <c r="K159" i="4"/>
  <c r="K160" i="4"/>
  <c r="K161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F158" i="4"/>
  <c r="F162" i="4"/>
  <c r="F159" i="4"/>
  <c r="F160" i="4"/>
  <c r="F161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D158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AB22" i="4" l="1"/>
  <c r="AC22" i="4"/>
  <c r="AD22" i="4"/>
  <c r="AA23" i="4"/>
  <c r="W21" i="4"/>
  <c r="X21" i="4"/>
  <c r="Y21" i="4"/>
  <c r="V22" i="4"/>
  <c r="Q23" i="4"/>
  <c r="E23" i="4"/>
  <c r="B252" i="4"/>
  <c r="B244" i="4"/>
  <c r="B236" i="4"/>
  <c r="B228" i="4"/>
  <c r="B220" i="4"/>
  <c r="B212" i="4"/>
  <c r="B204" i="4"/>
  <c r="B196" i="4"/>
  <c r="B188" i="4"/>
  <c r="B180" i="4"/>
  <c r="B172" i="4"/>
  <c r="B164" i="4"/>
  <c r="G19" i="7" s="1"/>
  <c r="B235" i="4"/>
  <c r="B219" i="4"/>
  <c r="B203" i="4"/>
  <c r="B187" i="4"/>
  <c r="B171" i="4"/>
  <c r="B243" i="4"/>
  <c r="B195" i="4"/>
  <c r="B251" i="4"/>
  <c r="B227" i="4"/>
  <c r="B211" i="4"/>
  <c r="B179" i="4"/>
  <c r="B247" i="4"/>
  <c r="B223" i="4"/>
  <c r="B199" i="4"/>
  <c r="B175" i="4"/>
  <c r="B255" i="4"/>
  <c r="B239" i="4"/>
  <c r="B231" i="4"/>
  <c r="B215" i="4"/>
  <c r="B207" i="4"/>
  <c r="B191" i="4"/>
  <c r="B183" i="4"/>
  <c r="B167" i="4"/>
  <c r="G22" i="7" s="1"/>
  <c r="B254" i="4"/>
  <c r="B246" i="4"/>
  <c r="B238" i="4"/>
  <c r="B230" i="4"/>
  <c r="B222" i="4"/>
  <c r="B214" i="4"/>
  <c r="B206" i="4"/>
  <c r="B198" i="4"/>
  <c r="B190" i="4"/>
  <c r="B182" i="4"/>
  <c r="B174" i="4"/>
  <c r="B166" i="4"/>
  <c r="G21" i="7" s="1"/>
  <c r="B253" i="4"/>
  <c r="B245" i="4"/>
  <c r="B237" i="4"/>
  <c r="B229" i="4"/>
  <c r="B221" i="4"/>
  <c r="B213" i="4"/>
  <c r="B205" i="4"/>
  <c r="B197" i="4"/>
  <c r="B189" i="4"/>
  <c r="B181" i="4"/>
  <c r="B173" i="4"/>
  <c r="B165" i="4"/>
  <c r="G20" i="7" s="1"/>
  <c r="B250" i="4"/>
  <c r="B242" i="4"/>
  <c r="B234" i="4"/>
  <c r="B226" i="4"/>
  <c r="B218" i="4"/>
  <c r="B210" i="4"/>
  <c r="B202" i="4"/>
  <c r="B194" i="4"/>
  <c r="B186" i="4"/>
  <c r="B178" i="4"/>
  <c r="B170" i="4"/>
  <c r="G25" i="7" s="1"/>
  <c r="B158" i="4"/>
  <c r="G13" i="7" s="1"/>
  <c r="B249" i="4"/>
  <c r="B241" i="4"/>
  <c r="B233" i="4"/>
  <c r="B225" i="4"/>
  <c r="B217" i="4"/>
  <c r="B209" i="4"/>
  <c r="B201" i="4"/>
  <c r="B193" i="4"/>
  <c r="B185" i="4"/>
  <c r="B177" i="4"/>
  <c r="B169" i="4"/>
  <c r="G24" i="7" s="1"/>
  <c r="B161" i="4"/>
  <c r="G16" i="7" s="1"/>
  <c r="B257" i="4"/>
  <c r="B256" i="4"/>
  <c r="B248" i="4"/>
  <c r="B240" i="4"/>
  <c r="B232" i="4"/>
  <c r="B224" i="4"/>
  <c r="B216" i="4"/>
  <c r="B208" i="4"/>
  <c r="B200" i="4"/>
  <c r="B192" i="4"/>
  <c r="B184" i="4"/>
  <c r="B176" i="4"/>
  <c r="B168" i="4"/>
  <c r="G23" i="7" s="1"/>
  <c r="B160" i="4"/>
  <c r="G15" i="7" s="1"/>
  <c r="AA24" i="4" l="1"/>
  <c r="AB23" i="4"/>
  <c r="AC23" i="4"/>
  <c r="AD23" i="4"/>
  <c r="Y22" i="4"/>
  <c r="X22" i="4"/>
  <c r="W22" i="4"/>
  <c r="V23" i="4"/>
  <c r="Q24" i="4"/>
  <c r="E24" i="4"/>
  <c r="G23" i="1"/>
  <c r="G23" i="6"/>
  <c r="G13" i="1"/>
  <c r="G13" i="6"/>
  <c r="G21" i="1"/>
  <c r="G21" i="6"/>
  <c r="G25" i="1"/>
  <c r="G25" i="6"/>
  <c r="G19" i="1"/>
  <c r="G19" i="6"/>
  <c r="G16" i="1"/>
  <c r="G16" i="6"/>
  <c r="G20" i="1"/>
  <c r="G20" i="6"/>
  <c r="G22" i="1"/>
  <c r="G22" i="6"/>
  <c r="G24" i="1"/>
  <c r="G24" i="6"/>
  <c r="G15" i="1"/>
  <c r="G15" i="6"/>
  <c r="F11" i="4"/>
  <c r="F13" i="1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AB24" i="4" l="1"/>
  <c r="AC24" i="4"/>
  <c r="AD24" i="4"/>
  <c r="AA25" i="4"/>
  <c r="W23" i="4"/>
  <c r="X23" i="4"/>
  <c r="Y23" i="4"/>
  <c r="V24" i="4"/>
  <c r="E25" i="4"/>
  <c r="Q25" i="4"/>
  <c r="R13" i="4"/>
  <c r="F30" i="7" s="1"/>
  <c r="S13" i="4"/>
  <c r="T13" i="4"/>
  <c r="F12" i="4"/>
  <c r="AA26" i="4" l="1"/>
  <c r="AB25" i="4"/>
  <c r="AC25" i="4"/>
  <c r="AD25" i="4"/>
  <c r="W24" i="4"/>
  <c r="X24" i="4"/>
  <c r="Y24" i="4"/>
  <c r="V25" i="4"/>
  <c r="E26" i="4"/>
  <c r="Q26" i="4"/>
  <c r="G30" i="7"/>
  <c r="C30" i="1"/>
  <c r="B30" i="1"/>
  <c r="A30" i="1"/>
  <c r="F30" i="6"/>
  <c r="R14" i="4"/>
  <c r="F31" i="7" s="1"/>
  <c r="S14" i="4"/>
  <c r="T14" i="4"/>
  <c r="F13" i="4"/>
  <c r="AB26" i="4" l="1"/>
  <c r="AC26" i="4"/>
  <c r="AD26" i="4"/>
  <c r="AA27" i="4"/>
  <c r="X25" i="4"/>
  <c r="Y25" i="4"/>
  <c r="W25" i="4"/>
  <c r="V26" i="4"/>
  <c r="E27" i="4"/>
  <c r="Q27" i="4"/>
  <c r="G30" i="1"/>
  <c r="G31" i="7"/>
  <c r="A31" i="1"/>
  <c r="F31" i="6"/>
  <c r="G30" i="6"/>
  <c r="C31" i="1"/>
  <c r="B31" i="1"/>
  <c r="R15" i="4"/>
  <c r="F32" i="7" s="1"/>
  <c r="S15" i="4"/>
  <c r="T15" i="4"/>
  <c r="F14" i="4"/>
  <c r="AA28" i="4" l="1"/>
  <c r="AB27" i="4"/>
  <c r="AC27" i="4"/>
  <c r="AD27" i="4"/>
  <c r="W26" i="4"/>
  <c r="X26" i="4"/>
  <c r="Y26" i="4"/>
  <c r="V27" i="4"/>
  <c r="G31" i="1"/>
  <c r="E28" i="4"/>
  <c r="Q28" i="4"/>
  <c r="G31" i="6"/>
  <c r="G32" i="7"/>
  <c r="B32" i="1"/>
  <c r="C32" i="1"/>
  <c r="A32" i="1"/>
  <c r="F32" i="6"/>
  <c r="R16" i="4"/>
  <c r="F33" i="7" s="1"/>
  <c r="S16" i="4"/>
  <c r="T16" i="4"/>
  <c r="F15" i="4"/>
  <c r="AB28" i="4" l="1"/>
  <c r="AC28" i="4"/>
  <c r="AD28" i="4"/>
  <c r="AA29" i="4"/>
  <c r="Y27" i="4"/>
  <c r="W27" i="4"/>
  <c r="X27" i="4"/>
  <c r="V28" i="4"/>
  <c r="Q29" i="4"/>
  <c r="E29" i="4"/>
  <c r="G32" i="1"/>
  <c r="G33" i="7"/>
  <c r="G32" i="6"/>
  <c r="A33" i="1"/>
  <c r="F33" i="6"/>
  <c r="C33" i="1"/>
  <c r="B33" i="1"/>
  <c r="R17" i="4"/>
  <c r="F34" i="7" s="1"/>
  <c r="S17" i="4"/>
  <c r="T17" i="4"/>
  <c r="F16" i="4"/>
  <c r="AA30" i="4" l="1"/>
  <c r="AB29" i="4"/>
  <c r="AC29" i="4"/>
  <c r="AD29" i="4"/>
  <c r="W28" i="4"/>
  <c r="X28" i="4"/>
  <c r="Y28" i="4"/>
  <c r="V29" i="4"/>
  <c r="Q30" i="4"/>
  <c r="E30" i="4"/>
  <c r="G34" i="7"/>
  <c r="G33" i="6"/>
  <c r="G33" i="1"/>
  <c r="C34" i="1"/>
  <c r="B34" i="1"/>
  <c r="A34" i="1"/>
  <c r="F34" i="6"/>
  <c r="R18" i="4"/>
  <c r="F35" i="7" s="1"/>
  <c r="S18" i="4"/>
  <c r="T18" i="4"/>
  <c r="F17" i="4"/>
  <c r="AB30" i="4" l="1"/>
  <c r="AC30" i="4"/>
  <c r="AD30" i="4"/>
  <c r="AA31" i="4"/>
  <c r="W29" i="4"/>
  <c r="X29" i="4"/>
  <c r="Y29" i="4"/>
  <c r="V30" i="4"/>
  <c r="Q31" i="4"/>
  <c r="E31" i="4"/>
  <c r="G35" i="7"/>
  <c r="G34" i="1"/>
  <c r="G34" i="6"/>
  <c r="A35" i="1"/>
  <c r="F35" i="6"/>
  <c r="C35" i="1"/>
  <c r="B35" i="1"/>
  <c r="R19" i="4"/>
  <c r="F36" i="7" s="1"/>
  <c r="S19" i="4"/>
  <c r="T19" i="4"/>
  <c r="F18" i="4"/>
  <c r="AA32" i="4" l="1"/>
  <c r="AB31" i="4"/>
  <c r="AC31" i="4"/>
  <c r="AD31" i="4"/>
  <c r="Y30" i="4"/>
  <c r="X30" i="4"/>
  <c r="W30" i="4"/>
  <c r="V31" i="4"/>
  <c r="Q32" i="4"/>
  <c r="E32" i="4"/>
  <c r="G35" i="1"/>
  <c r="G36" i="7"/>
  <c r="G35" i="6"/>
  <c r="A36" i="1"/>
  <c r="F36" i="6"/>
  <c r="C36" i="1"/>
  <c r="B36" i="1"/>
  <c r="R20" i="4"/>
  <c r="F37" i="7" s="1"/>
  <c r="F38" i="7" s="1"/>
  <c r="S20" i="4"/>
  <c r="T20" i="4"/>
  <c r="F19" i="4"/>
  <c r="AB32" i="4" l="1"/>
  <c r="AC32" i="4"/>
  <c r="AD32" i="4"/>
  <c r="AA33" i="4"/>
  <c r="W31" i="4"/>
  <c r="X31" i="4"/>
  <c r="Y31" i="4"/>
  <c r="V32" i="4"/>
  <c r="E33" i="4"/>
  <c r="Q33" i="4"/>
  <c r="G36" i="1"/>
  <c r="G36" i="6"/>
  <c r="G37" i="7"/>
  <c r="A37" i="1"/>
  <c r="F37" i="6"/>
  <c r="F38" i="6" s="1"/>
  <c r="C37" i="1"/>
  <c r="B37" i="1"/>
  <c r="R21" i="4"/>
  <c r="S21" i="4"/>
  <c r="T21" i="4"/>
  <c r="F20" i="4"/>
  <c r="AA34" i="4" l="1"/>
  <c r="AB33" i="4"/>
  <c r="AC33" i="4"/>
  <c r="AD33" i="4"/>
  <c r="W32" i="4"/>
  <c r="X32" i="4"/>
  <c r="Y32" i="4"/>
  <c r="V33" i="4"/>
  <c r="E34" i="4"/>
  <c r="Q34" i="4"/>
  <c r="G37" i="6"/>
  <c r="G37" i="1"/>
  <c r="G38" i="1"/>
  <c r="R22" i="4"/>
  <c r="S22" i="4"/>
  <c r="T22" i="4"/>
  <c r="F21" i="4"/>
  <c r="AB34" i="4" l="1"/>
  <c r="AC34" i="4"/>
  <c r="AD34" i="4"/>
  <c r="AA35" i="4"/>
  <c r="X33" i="4"/>
  <c r="Y33" i="4"/>
  <c r="W33" i="4"/>
  <c r="V34" i="4"/>
  <c r="E35" i="4"/>
  <c r="Q35" i="4"/>
  <c r="R23" i="4"/>
  <c r="S23" i="4"/>
  <c r="T23" i="4"/>
  <c r="F22" i="4"/>
  <c r="AA36" i="4" l="1"/>
  <c r="AB35" i="4"/>
  <c r="AC35" i="4"/>
  <c r="AD35" i="4"/>
  <c r="W34" i="4"/>
  <c r="X34" i="4"/>
  <c r="Y34" i="4"/>
  <c r="V35" i="4"/>
  <c r="E36" i="4"/>
  <c r="Q36" i="4"/>
  <c r="R24" i="4"/>
  <c r="S24" i="4"/>
  <c r="T24" i="4"/>
  <c r="F23" i="4"/>
  <c r="AB36" i="4" l="1"/>
  <c r="AC36" i="4"/>
  <c r="AD36" i="4"/>
  <c r="AA37" i="4"/>
  <c r="Y35" i="4"/>
  <c r="W35" i="4"/>
  <c r="X35" i="4"/>
  <c r="V36" i="4"/>
  <c r="Q37" i="4"/>
  <c r="E37" i="4"/>
  <c r="R25" i="4"/>
  <c r="S25" i="4"/>
  <c r="T25" i="4"/>
  <c r="F24" i="4"/>
  <c r="AA38" i="4" l="1"/>
  <c r="AB37" i="4"/>
  <c r="AC37" i="4"/>
  <c r="AD37" i="4"/>
  <c r="W36" i="4"/>
  <c r="X36" i="4"/>
  <c r="Y36" i="4"/>
  <c r="V37" i="4"/>
  <c r="Q38" i="4"/>
  <c r="E38" i="4"/>
  <c r="R26" i="4"/>
  <c r="S26" i="4"/>
  <c r="T26" i="4"/>
  <c r="F25" i="4"/>
  <c r="AB38" i="4" l="1"/>
  <c r="AC38" i="4"/>
  <c r="AD38" i="4"/>
  <c r="AA39" i="4"/>
  <c r="W37" i="4"/>
  <c r="X37" i="4"/>
  <c r="Y37" i="4"/>
  <c r="V38" i="4"/>
  <c r="Q39" i="4"/>
  <c r="E39" i="4"/>
  <c r="R27" i="4"/>
  <c r="S27" i="4"/>
  <c r="T27" i="4"/>
  <c r="F26" i="4"/>
  <c r="AA40" i="4" l="1"/>
  <c r="AB39" i="4"/>
  <c r="AC39" i="4"/>
  <c r="AD39" i="4"/>
  <c r="Y38" i="4"/>
  <c r="X38" i="4"/>
  <c r="W38" i="4"/>
  <c r="V39" i="4"/>
  <c r="Q40" i="4"/>
  <c r="E40" i="4"/>
  <c r="R28" i="4"/>
  <c r="S28" i="4"/>
  <c r="T28" i="4"/>
  <c r="F27" i="4"/>
  <c r="AB40" i="4" l="1"/>
  <c r="AC40" i="4"/>
  <c r="AD40" i="4"/>
  <c r="AA41" i="4"/>
  <c r="W39" i="4"/>
  <c r="X39" i="4"/>
  <c r="Y39" i="4"/>
  <c r="V40" i="4"/>
  <c r="E41" i="4"/>
  <c r="Q41" i="4"/>
  <c r="R29" i="4"/>
  <c r="S29" i="4"/>
  <c r="T29" i="4"/>
  <c r="F28" i="4"/>
  <c r="AA42" i="4" l="1"/>
  <c r="AB41" i="4"/>
  <c r="AC41" i="4"/>
  <c r="AD41" i="4"/>
  <c r="W40" i="4"/>
  <c r="X40" i="4"/>
  <c r="Y40" i="4"/>
  <c r="V41" i="4"/>
  <c r="E42" i="4"/>
  <c r="Q42" i="4"/>
  <c r="R30" i="4"/>
  <c r="S30" i="4"/>
  <c r="T30" i="4"/>
  <c r="F29" i="4"/>
  <c r="AB42" i="4" l="1"/>
  <c r="AC42" i="4"/>
  <c r="AD42" i="4"/>
  <c r="AA43" i="4"/>
  <c r="X41" i="4"/>
  <c r="Y41" i="4"/>
  <c r="W41" i="4"/>
  <c r="V42" i="4"/>
  <c r="E43" i="4"/>
  <c r="Q43" i="4"/>
  <c r="R31" i="4"/>
  <c r="S31" i="4"/>
  <c r="T31" i="4"/>
  <c r="F30" i="4"/>
  <c r="AA44" i="4" l="1"/>
  <c r="AB43" i="4"/>
  <c r="AC43" i="4"/>
  <c r="AD43" i="4"/>
  <c r="W42" i="4"/>
  <c r="X42" i="4"/>
  <c r="Y42" i="4"/>
  <c r="V43" i="4"/>
  <c r="E44" i="4"/>
  <c r="Q44" i="4"/>
  <c r="R32" i="4"/>
  <c r="S32" i="4"/>
  <c r="T32" i="4"/>
  <c r="F31" i="4"/>
  <c r="AB44" i="4" l="1"/>
  <c r="AC44" i="4"/>
  <c r="AD44" i="4"/>
  <c r="AA45" i="4"/>
  <c r="Y43" i="4"/>
  <c r="W43" i="4"/>
  <c r="X43" i="4"/>
  <c r="V44" i="4"/>
  <c r="Q45" i="4"/>
  <c r="E45" i="4"/>
  <c r="R33" i="4"/>
  <c r="S33" i="4"/>
  <c r="T33" i="4"/>
  <c r="F32" i="4"/>
  <c r="AA46" i="4" l="1"/>
  <c r="AB45" i="4"/>
  <c r="AC45" i="4"/>
  <c r="AD45" i="4"/>
  <c r="W44" i="4"/>
  <c r="X44" i="4"/>
  <c r="Y44" i="4"/>
  <c r="V45" i="4"/>
  <c r="Q46" i="4"/>
  <c r="E46" i="4"/>
  <c r="R34" i="4"/>
  <c r="S34" i="4"/>
  <c r="T34" i="4"/>
  <c r="F33" i="4"/>
  <c r="AB46" i="4" l="1"/>
  <c r="AC46" i="4"/>
  <c r="AD46" i="4"/>
  <c r="AA47" i="4"/>
  <c r="W45" i="4"/>
  <c r="X45" i="4"/>
  <c r="Y45" i="4"/>
  <c r="V46" i="4"/>
  <c r="Q47" i="4"/>
  <c r="E47" i="4"/>
  <c r="R35" i="4"/>
  <c r="S35" i="4"/>
  <c r="T35" i="4"/>
  <c r="F34" i="4"/>
  <c r="AA48" i="4" l="1"/>
  <c r="AB47" i="4"/>
  <c r="AC47" i="4"/>
  <c r="AD47" i="4"/>
  <c r="Y46" i="4"/>
  <c r="X46" i="4"/>
  <c r="W46" i="4"/>
  <c r="V47" i="4"/>
  <c r="Q48" i="4"/>
  <c r="E48" i="4"/>
  <c r="R36" i="4"/>
  <c r="S36" i="4"/>
  <c r="T36" i="4"/>
  <c r="F35" i="4"/>
  <c r="AB48" i="4" l="1"/>
  <c r="AC48" i="4"/>
  <c r="AD48" i="4"/>
  <c r="AA49" i="4"/>
  <c r="W47" i="4"/>
  <c r="X47" i="4"/>
  <c r="Y47" i="4"/>
  <c r="V48" i="4"/>
  <c r="E49" i="4"/>
  <c r="Q49" i="4"/>
  <c r="R37" i="4"/>
  <c r="S37" i="4"/>
  <c r="T37" i="4"/>
  <c r="F36" i="4"/>
  <c r="AA50" i="4" l="1"/>
  <c r="AB49" i="4"/>
  <c r="AC49" i="4"/>
  <c r="AD49" i="4"/>
  <c r="W48" i="4"/>
  <c r="X48" i="4"/>
  <c r="Y48" i="4"/>
  <c r="V49" i="4"/>
  <c r="E50" i="4"/>
  <c r="Q50" i="4"/>
  <c r="R38" i="4"/>
  <c r="S38" i="4"/>
  <c r="T38" i="4"/>
  <c r="F37" i="4"/>
  <c r="AB50" i="4" l="1"/>
  <c r="AC50" i="4"/>
  <c r="AD50" i="4"/>
  <c r="AA51" i="4"/>
  <c r="X49" i="4"/>
  <c r="Y49" i="4"/>
  <c r="W49" i="4"/>
  <c r="V50" i="4"/>
  <c r="E51" i="4"/>
  <c r="Q51" i="4"/>
  <c r="R39" i="4"/>
  <c r="S39" i="4"/>
  <c r="T39" i="4"/>
  <c r="F38" i="4"/>
  <c r="AA52" i="4" l="1"/>
  <c r="AB51" i="4"/>
  <c r="AC51" i="4"/>
  <c r="AD51" i="4"/>
  <c r="W50" i="4"/>
  <c r="X50" i="4"/>
  <c r="Y50" i="4"/>
  <c r="V51" i="4"/>
  <c r="E52" i="4"/>
  <c r="Q52" i="4"/>
  <c r="R40" i="4"/>
  <c r="S40" i="4"/>
  <c r="T40" i="4"/>
  <c r="F39" i="4"/>
  <c r="AB52" i="4" l="1"/>
  <c r="AC52" i="4"/>
  <c r="AD52" i="4"/>
  <c r="AA53" i="4"/>
  <c r="Y51" i="4"/>
  <c r="W51" i="4"/>
  <c r="X51" i="4"/>
  <c r="V52" i="4"/>
  <c r="Q53" i="4"/>
  <c r="E53" i="4"/>
  <c r="R41" i="4"/>
  <c r="S41" i="4"/>
  <c r="T41" i="4"/>
  <c r="F40" i="4"/>
  <c r="AA54" i="4" l="1"/>
  <c r="AB53" i="4"/>
  <c r="AC53" i="4"/>
  <c r="AD53" i="4"/>
  <c r="W52" i="4"/>
  <c r="X52" i="4"/>
  <c r="Y52" i="4"/>
  <c r="V53" i="4"/>
  <c r="Q54" i="4"/>
  <c r="E54" i="4"/>
  <c r="R42" i="4"/>
  <c r="S42" i="4"/>
  <c r="T42" i="4"/>
  <c r="F41" i="4"/>
  <c r="AB54" i="4" l="1"/>
  <c r="AC54" i="4"/>
  <c r="AD54" i="4"/>
  <c r="AA55" i="4"/>
  <c r="W53" i="4"/>
  <c r="X53" i="4"/>
  <c r="Y53" i="4"/>
  <c r="V54" i="4"/>
  <c r="Q55" i="4"/>
  <c r="E55" i="4"/>
  <c r="R43" i="4"/>
  <c r="S43" i="4"/>
  <c r="T43" i="4"/>
  <c r="F42" i="4"/>
  <c r="AA56" i="4" l="1"/>
  <c r="AB55" i="4"/>
  <c r="AC55" i="4"/>
  <c r="AD55" i="4"/>
  <c r="Y54" i="4"/>
  <c r="X54" i="4"/>
  <c r="W54" i="4"/>
  <c r="V55" i="4"/>
  <c r="Q56" i="4"/>
  <c r="E56" i="4"/>
  <c r="R44" i="4"/>
  <c r="S44" i="4"/>
  <c r="T44" i="4"/>
  <c r="F43" i="4"/>
  <c r="AB56" i="4" l="1"/>
  <c r="AC56" i="4"/>
  <c r="AD56" i="4"/>
  <c r="AA57" i="4"/>
  <c r="W55" i="4"/>
  <c r="X55" i="4"/>
  <c r="Y55" i="4"/>
  <c r="V56" i="4"/>
  <c r="E57" i="4"/>
  <c r="Q57" i="4"/>
  <c r="R45" i="4"/>
  <c r="S45" i="4"/>
  <c r="T45" i="4"/>
  <c r="F44" i="4"/>
  <c r="AA58" i="4" l="1"/>
  <c r="AB57" i="4"/>
  <c r="AC57" i="4"/>
  <c r="AD57" i="4"/>
  <c r="W56" i="4"/>
  <c r="X56" i="4"/>
  <c r="Y56" i="4"/>
  <c r="V57" i="4"/>
  <c r="E58" i="4"/>
  <c r="Q58" i="4"/>
  <c r="R46" i="4"/>
  <c r="S46" i="4"/>
  <c r="T46" i="4"/>
  <c r="F45" i="4"/>
  <c r="AB58" i="4" l="1"/>
  <c r="AC58" i="4"/>
  <c r="AD58" i="4"/>
  <c r="AA59" i="4"/>
  <c r="X57" i="4"/>
  <c r="Y57" i="4"/>
  <c r="W57" i="4"/>
  <c r="V58" i="4"/>
  <c r="E59" i="4"/>
  <c r="Q59" i="4"/>
  <c r="R47" i="4"/>
  <c r="S47" i="4"/>
  <c r="T47" i="4"/>
  <c r="F46" i="4"/>
  <c r="AA60" i="4" l="1"/>
  <c r="AB59" i="4"/>
  <c r="AC59" i="4"/>
  <c r="AD59" i="4"/>
  <c r="W58" i="4"/>
  <c r="X58" i="4"/>
  <c r="Y58" i="4"/>
  <c r="V59" i="4"/>
  <c r="E60" i="4"/>
  <c r="Q60" i="4"/>
  <c r="R48" i="4"/>
  <c r="S48" i="4"/>
  <c r="T48" i="4"/>
  <c r="F47" i="4"/>
  <c r="AB60" i="4" l="1"/>
  <c r="AC60" i="4"/>
  <c r="AD60" i="4"/>
  <c r="AA61" i="4"/>
  <c r="Y59" i="4"/>
  <c r="W59" i="4"/>
  <c r="X59" i="4"/>
  <c r="V60" i="4"/>
  <c r="Q61" i="4"/>
  <c r="E61" i="4"/>
  <c r="R49" i="4"/>
  <c r="S49" i="4"/>
  <c r="T49" i="4"/>
  <c r="F48" i="4"/>
  <c r="AA62" i="4" l="1"/>
  <c r="AB61" i="4"/>
  <c r="AC61" i="4"/>
  <c r="AD61" i="4"/>
  <c r="W60" i="4"/>
  <c r="X60" i="4"/>
  <c r="Y60" i="4"/>
  <c r="V61" i="4"/>
  <c r="Q62" i="4"/>
  <c r="E62" i="4"/>
  <c r="R50" i="4"/>
  <c r="S50" i="4"/>
  <c r="T50" i="4"/>
  <c r="F49" i="4"/>
  <c r="AB62" i="4" l="1"/>
  <c r="AC62" i="4"/>
  <c r="AD62" i="4"/>
  <c r="AA63" i="4"/>
  <c r="W61" i="4"/>
  <c r="X61" i="4"/>
  <c r="Y61" i="4"/>
  <c r="V62" i="4"/>
  <c r="Q63" i="4"/>
  <c r="E63" i="4"/>
  <c r="R51" i="4"/>
  <c r="S51" i="4"/>
  <c r="T51" i="4"/>
  <c r="F50" i="4"/>
  <c r="AA64" i="4" l="1"/>
  <c r="AB63" i="4"/>
  <c r="AC63" i="4"/>
  <c r="AD63" i="4"/>
  <c r="Y62" i="4"/>
  <c r="X62" i="4"/>
  <c r="W62" i="4"/>
  <c r="V63" i="4"/>
  <c r="Q64" i="4"/>
  <c r="E64" i="4"/>
  <c r="R52" i="4"/>
  <c r="S52" i="4"/>
  <c r="T52" i="4"/>
  <c r="F51" i="4"/>
  <c r="AB64" i="4" l="1"/>
  <c r="AC64" i="4"/>
  <c r="AD64" i="4"/>
  <c r="AA65" i="4"/>
  <c r="W63" i="4"/>
  <c r="X63" i="4"/>
  <c r="Y63" i="4"/>
  <c r="V64" i="4"/>
  <c r="E65" i="4"/>
  <c r="Q65" i="4"/>
  <c r="R53" i="4"/>
  <c r="S53" i="4"/>
  <c r="T53" i="4"/>
  <c r="F52" i="4"/>
  <c r="AA66" i="4" l="1"/>
  <c r="AB65" i="4"/>
  <c r="AC65" i="4"/>
  <c r="AD65" i="4"/>
  <c r="W64" i="4"/>
  <c r="X64" i="4"/>
  <c r="Y64" i="4"/>
  <c r="V65" i="4"/>
  <c r="E66" i="4"/>
  <c r="Q66" i="4"/>
  <c r="R54" i="4"/>
  <c r="S54" i="4"/>
  <c r="T54" i="4"/>
  <c r="F53" i="4"/>
  <c r="AB66" i="4" l="1"/>
  <c r="AC66" i="4"/>
  <c r="AD66" i="4"/>
  <c r="AA67" i="4"/>
  <c r="X65" i="4"/>
  <c r="Y65" i="4"/>
  <c r="W65" i="4"/>
  <c r="V66" i="4"/>
  <c r="E67" i="4"/>
  <c r="Q67" i="4"/>
  <c r="R55" i="4"/>
  <c r="S55" i="4"/>
  <c r="T55" i="4"/>
  <c r="F54" i="4"/>
  <c r="AA68" i="4" l="1"/>
  <c r="AB67" i="4"/>
  <c r="AC67" i="4"/>
  <c r="AD67" i="4"/>
  <c r="W66" i="4"/>
  <c r="X66" i="4"/>
  <c r="Y66" i="4"/>
  <c r="V67" i="4"/>
  <c r="E68" i="4"/>
  <c r="Q68" i="4"/>
  <c r="R56" i="4"/>
  <c r="S56" i="4"/>
  <c r="T56" i="4"/>
  <c r="F55" i="4"/>
  <c r="AB68" i="4" l="1"/>
  <c r="AC68" i="4"/>
  <c r="AD68" i="4"/>
  <c r="AA69" i="4"/>
  <c r="Y67" i="4"/>
  <c r="W67" i="4"/>
  <c r="X67" i="4"/>
  <c r="V68" i="4"/>
  <c r="Q69" i="4"/>
  <c r="E69" i="4"/>
  <c r="R57" i="4"/>
  <c r="S57" i="4"/>
  <c r="T57" i="4"/>
  <c r="F56" i="4"/>
  <c r="AA70" i="4" l="1"/>
  <c r="AB69" i="4"/>
  <c r="AC69" i="4"/>
  <c r="AD69" i="4"/>
  <c r="W68" i="4"/>
  <c r="X68" i="4"/>
  <c r="Y68" i="4"/>
  <c r="V69" i="4"/>
  <c r="Q70" i="4"/>
  <c r="E70" i="4"/>
  <c r="R58" i="4"/>
  <c r="S58" i="4"/>
  <c r="T58" i="4"/>
  <c r="F57" i="4"/>
  <c r="AB70" i="4" l="1"/>
  <c r="AC70" i="4"/>
  <c r="AD70" i="4"/>
  <c r="AA71" i="4"/>
  <c r="W69" i="4"/>
  <c r="X69" i="4"/>
  <c r="Y69" i="4"/>
  <c r="V70" i="4"/>
  <c r="Q71" i="4"/>
  <c r="E71" i="4"/>
  <c r="R59" i="4"/>
  <c r="S59" i="4"/>
  <c r="T59" i="4"/>
  <c r="F58" i="4"/>
  <c r="AA72" i="4" l="1"/>
  <c r="AB71" i="4"/>
  <c r="AC71" i="4"/>
  <c r="AD71" i="4"/>
  <c r="Y70" i="4"/>
  <c r="X70" i="4"/>
  <c r="W70" i="4"/>
  <c r="V71" i="4"/>
  <c r="Q72" i="4"/>
  <c r="E72" i="4"/>
  <c r="R60" i="4"/>
  <c r="S60" i="4"/>
  <c r="T60" i="4"/>
  <c r="F59" i="4"/>
  <c r="AB72" i="4" l="1"/>
  <c r="AC72" i="4"/>
  <c r="AD72" i="4"/>
  <c r="AA73" i="4"/>
  <c r="W71" i="4"/>
  <c r="X71" i="4"/>
  <c r="Y71" i="4"/>
  <c r="V72" i="4"/>
  <c r="E73" i="4"/>
  <c r="Q73" i="4"/>
  <c r="R61" i="4"/>
  <c r="T61" i="4"/>
  <c r="S61" i="4"/>
  <c r="F60" i="4"/>
  <c r="AA74" i="4" l="1"/>
  <c r="AB73" i="4"/>
  <c r="AC73" i="4"/>
  <c r="AD73" i="4"/>
  <c r="W72" i="4"/>
  <c r="X72" i="4"/>
  <c r="Y72" i="4"/>
  <c r="V73" i="4"/>
  <c r="E74" i="4"/>
  <c r="Q74" i="4"/>
  <c r="R62" i="4"/>
  <c r="S62" i="4"/>
  <c r="T62" i="4"/>
  <c r="F61" i="4"/>
  <c r="AB74" i="4" l="1"/>
  <c r="AC74" i="4"/>
  <c r="AD74" i="4"/>
  <c r="AA75" i="4"/>
  <c r="X73" i="4"/>
  <c r="Y73" i="4"/>
  <c r="W73" i="4"/>
  <c r="V74" i="4"/>
  <c r="E75" i="4"/>
  <c r="Q75" i="4"/>
  <c r="R63" i="4"/>
  <c r="T63" i="4"/>
  <c r="S63" i="4"/>
  <c r="F62" i="4"/>
  <c r="AA76" i="4" l="1"/>
  <c r="AB75" i="4"/>
  <c r="AC75" i="4"/>
  <c r="AD75" i="4"/>
  <c r="W74" i="4"/>
  <c r="X74" i="4"/>
  <c r="Y74" i="4"/>
  <c r="V75" i="4"/>
  <c r="E76" i="4"/>
  <c r="Q76" i="4"/>
  <c r="R64" i="4"/>
  <c r="S64" i="4"/>
  <c r="T64" i="4"/>
  <c r="F63" i="4"/>
  <c r="AB76" i="4" l="1"/>
  <c r="AC76" i="4"/>
  <c r="AD76" i="4"/>
  <c r="AA77" i="4"/>
  <c r="Y75" i="4"/>
  <c r="W75" i="4"/>
  <c r="X75" i="4"/>
  <c r="V76" i="4"/>
  <c r="Q77" i="4"/>
  <c r="E77" i="4"/>
  <c r="R65" i="4"/>
  <c r="T65" i="4"/>
  <c r="S65" i="4"/>
  <c r="F64" i="4"/>
  <c r="AA78" i="4" l="1"/>
  <c r="AB77" i="4"/>
  <c r="AC77" i="4"/>
  <c r="AD77" i="4"/>
  <c r="W76" i="4"/>
  <c r="X76" i="4"/>
  <c r="Y76" i="4"/>
  <c r="V77" i="4"/>
  <c r="Q78" i="4"/>
  <c r="E78" i="4"/>
  <c r="R66" i="4"/>
  <c r="S66" i="4"/>
  <c r="T66" i="4"/>
  <c r="F65" i="4"/>
  <c r="AB78" i="4" l="1"/>
  <c r="AC78" i="4"/>
  <c r="AD78" i="4"/>
  <c r="AA79" i="4"/>
  <c r="W77" i="4"/>
  <c r="X77" i="4"/>
  <c r="Y77" i="4"/>
  <c r="V78" i="4"/>
  <c r="Q79" i="4"/>
  <c r="E79" i="4"/>
  <c r="R67" i="4"/>
  <c r="T67" i="4"/>
  <c r="S67" i="4"/>
  <c r="F66" i="4"/>
  <c r="AA80" i="4" l="1"/>
  <c r="AB79" i="4"/>
  <c r="AC79" i="4"/>
  <c r="AD79" i="4"/>
  <c r="Y78" i="4"/>
  <c r="X78" i="4"/>
  <c r="W78" i="4"/>
  <c r="V79" i="4"/>
  <c r="Q80" i="4"/>
  <c r="E80" i="4"/>
  <c r="R68" i="4"/>
  <c r="S68" i="4"/>
  <c r="T68" i="4"/>
  <c r="F67" i="4"/>
  <c r="AB80" i="4" l="1"/>
  <c r="AC80" i="4"/>
  <c r="AD80" i="4"/>
  <c r="AA81" i="4"/>
  <c r="W79" i="4"/>
  <c r="X79" i="4"/>
  <c r="Y79" i="4"/>
  <c r="V80" i="4"/>
  <c r="E81" i="4"/>
  <c r="Q81" i="4"/>
  <c r="R69" i="4"/>
  <c r="T69" i="4"/>
  <c r="S69" i="4"/>
  <c r="F68" i="4"/>
  <c r="AA82" i="4" l="1"/>
  <c r="AB81" i="4"/>
  <c r="AC81" i="4"/>
  <c r="AD81" i="4"/>
  <c r="W80" i="4"/>
  <c r="X80" i="4"/>
  <c r="Y80" i="4"/>
  <c r="V81" i="4"/>
  <c r="E82" i="4"/>
  <c r="Q82" i="4"/>
  <c r="R70" i="4"/>
  <c r="S70" i="4"/>
  <c r="T70" i="4"/>
  <c r="F69" i="4"/>
  <c r="AB82" i="4" l="1"/>
  <c r="AC82" i="4"/>
  <c r="AD82" i="4"/>
  <c r="AA83" i="4"/>
  <c r="X81" i="4"/>
  <c r="Y81" i="4"/>
  <c r="W81" i="4"/>
  <c r="V82" i="4"/>
  <c r="E83" i="4"/>
  <c r="Q83" i="4"/>
  <c r="R71" i="4"/>
  <c r="T71" i="4"/>
  <c r="S71" i="4"/>
  <c r="F70" i="4"/>
  <c r="AA84" i="4" l="1"/>
  <c r="AB83" i="4"/>
  <c r="AC83" i="4"/>
  <c r="AD83" i="4"/>
  <c r="W82" i="4"/>
  <c r="X82" i="4"/>
  <c r="Y82" i="4"/>
  <c r="V83" i="4"/>
  <c r="E84" i="4"/>
  <c r="Q84" i="4"/>
  <c r="S72" i="4"/>
  <c r="T72" i="4"/>
  <c r="R72" i="4"/>
  <c r="F71" i="4"/>
  <c r="AB84" i="4" l="1"/>
  <c r="AC84" i="4"/>
  <c r="AD84" i="4"/>
  <c r="AA85" i="4"/>
  <c r="Y83" i="4"/>
  <c r="W83" i="4"/>
  <c r="X83" i="4"/>
  <c r="V84" i="4"/>
  <c r="Q85" i="4"/>
  <c r="E85" i="4"/>
  <c r="R73" i="4"/>
  <c r="T73" i="4"/>
  <c r="S73" i="4"/>
  <c r="F72" i="4"/>
  <c r="AA86" i="4" l="1"/>
  <c r="AB85" i="4"/>
  <c r="AC85" i="4"/>
  <c r="AD85" i="4"/>
  <c r="W84" i="4"/>
  <c r="X84" i="4"/>
  <c r="Y84" i="4"/>
  <c r="V85" i="4"/>
  <c r="Q86" i="4"/>
  <c r="E86" i="4"/>
  <c r="S74" i="4"/>
  <c r="T74" i="4"/>
  <c r="R74" i="4"/>
  <c r="F73" i="4"/>
  <c r="AB86" i="4" l="1"/>
  <c r="AC86" i="4"/>
  <c r="AD86" i="4"/>
  <c r="AA87" i="4"/>
  <c r="W85" i="4"/>
  <c r="X85" i="4"/>
  <c r="Y85" i="4"/>
  <c r="V86" i="4"/>
  <c r="Q87" i="4"/>
  <c r="E87" i="4"/>
  <c r="R75" i="4"/>
  <c r="T75" i="4"/>
  <c r="S75" i="4"/>
  <c r="F74" i="4"/>
  <c r="AA88" i="4" l="1"/>
  <c r="AB87" i="4"/>
  <c r="AC87" i="4"/>
  <c r="AD87" i="4"/>
  <c r="Y86" i="4"/>
  <c r="X86" i="4"/>
  <c r="W86" i="4"/>
  <c r="V87" i="4"/>
  <c r="Q88" i="4"/>
  <c r="E88" i="4"/>
  <c r="S76" i="4"/>
  <c r="T76" i="4"/>
  <c r="R76" i="4"/>
  <c r="F75" i="4"/>
  <c r="AB88" i="4" l="1"/>
  <c r="AC88" i="4"/>
  <c r="AD88" i="4"/>
  <c r="AA89" i="4"/>
  <c r="W87" i="4"/>
  <c r="X87" i="4"/>
  <c r="Y87" i="4"/>
  <c r="V88" i="4"/>
  <c r="E89" i="4"/>
  <c r="Q89" i="4"/>
  <c r="R77" i="4"/>
  <c r="T77" i="4"/>
  <c r="S77" i="4"/>
  <c r="F76" i="4"/>
  <c r="AA90" i="4" l="1"/>
  <c r="AB89" i="4"/>
  <c r="AC89" i="4"/>
  <c r="AD89" i="4"/>
  <c r="W88" i="4"/>
  <c r="X88" i="4"/>
  <c r="Y88" i="4"/>
  <c r="V89" i="4"/>
  <c r="E90" i="4"/>
  <c r="Q90" i="4"/>
  <c r="S78" i="4"/>
  <c r="T78" i="4"/>
  <c r="R78" i="4"/>
  <c r="F77" i="4"/>
  <c r="AB90" i="4" l="1"/>
  <c r="AC90" i="4"/>
  <c r="AD90" i="4"/>
  <c r="AA91" i="4"/>
  <c r="X89" i="4"/>
  <c r="Y89" i="4"/>
  <c r="W89" i="4"/>
  <c r="V90" i="4"/>
  <c r="E91" i="4"/>
  <c r="Q91" i="4"/>
  <c r="R79" i="4"/>
  <c r="T79" i="4"/>
  <c r="S79" i="4"/>
  <c r="F78" i="4"/>
  <c r="AA92" i="4" l="1"/>
  <c r="AB91" i="4"/>
  <c r="AC91" i="4"/>
  <c r="AD91" i="4"/>
  <c r="W90" i="4"/>
  <c r="X90" i="4"/>
  <c r="Y90" i="4"/>
  <c r="V91" i="4"/>
  <c r="E92" i="4"/>
  <c r="Q92" i="4"/>
  <c r="S80" i="4"/>
  <c r="T80" i="4"/>
  <c r="R80" i="4"/>
  <c r="F79" i="4"/>
  <c r="AB92" i="4" l="1"/>
  <c r="AC92" i="4"/>
  <c r="AD92" i="4"/>
  <c r="AA93" i="4"/>
  <c r="Y91" i="4"/>
  <c r="W91" i="4"/>
  <c r="X91" i="4"/>
  <c r="V92" i="4"/>
  <c r="Q93" i="4"/>
  <c r="E93" i="4"/>
  <c r="R81" i="4"/>
  <c r="T81" i="4"/>
  <c r="S81" i="4"/>
  <c r="F80" i="4"/>
  <c r="AA94" i="4" l="1"/>
  <c r="AB93" i="4"/>
  <c r="AC93" i="4"/>
  <c r="AD93" i="4"/>
  <c r="W92" i="4"/>
  <c r="X92" i="4"/>
  <c r="Y92" i="4"/>
  <c r="V93" i="4"/>
  <c r="Q94" i="4"/>
  <c r="E94" i="4"/>
  <c r="S82" i="4"/>
  <c r="T82" i="4"/>
  <c r="R82" i="4"/>
  <c r="F81" i="4"/>
  <c r="AB94" i="4" l="1"/>
  <c r="AC94" i="4"/>
  <c r="AD94" i="4"/>
  <c r="AA95" i="4"/>
  <c r="W93" i="4"/>
  <c r="X93" i="4"/>
  <c r="Y93" i="4"/>
  <c r="V94" i="4"/>
  <c r="Q95" i="4"/>
  <c r="E95" i="4"/>
  <c r="R83" i="4"/>
  <c r="T83" i="4"/>
  <c r="S83" i="4"/>
  <c r="F82" i="4"/>
  <c r="AA96" i="4" l="1"/>
  <c r="AB95" i="4"/>
  <c r="AC95" i="4"/>
  <c r="AD95" i="4"/>
  <c r="Y94" i="4"/>
  <c r="X94" i="4"/>
  <c r="W94" i="4"/>
  <c r="V95" i="4"/>
  <c r="Q96" i="4"/>
  <c r="E96" i="4"/>
  <c r="S84" i="4"/>
  <c r="T84" i="4"/>
  <c r="R84" i="4"/>
  <c r="F83" i="4"/>
  <c r="AB96" i="4" l="1"/>
  <c r="AC96" i="4"/>
  <c r="AD96" i="4"/>
  <c r="AA97" i="4"/>
  <c r="W95" i="4"/>
  <c r="X95" i="4"/>
  <c r="Y95" i="4"/>
  <c r="V96" i="4"/>
  <c r="E97" i="4"/>
  <c r="Q97" i="4"/>
  <c r="R85" i="4"/>
  <c r="T85" i="4"/>
  <c r="S85" i="4"/>
  <c r="F84" i="4"/>
  <c r="AA98" i="4" l="1"/>
  <c r="AB97" i="4"/>
  <c r="AC97" i="4"/>
  <c r="AD97" i="4"/>
  <c r="W96" i="4"/>
  <c r="X96" i="4"/>
  <c r="Y96" i="4"/>
  <c r="V97" i="4"/>
  <c r="E98" i="4"/>
  <c r="Q98" i="4"/>
  <c r="S86" i="4"/>
  <c r="T86" i="4"/>
  <c r="R86" i="4"/>
  <c r="F85" i="4"/>
  <c r="AB98" i="4" l="1"/>
  <c r="AC98" i="4"/>
  <c r="AD98" i="4"/>
  <c r="AA99" i="4"/>
  <c r="X97" i="4"/>
  <c r="Y97" i="4"/>
  <c r="W97" i="4"/>
  <c r="V98" i="4"/>
  <c r="E99" i="4"/>
  <c r="Q99" i="4"/>
  <c r="R87" i="4"/>
  <c r="T87" i="4"/>
  <c r="S87" i="4"/>
  <c r="F86" i="4"/>
  <c r="AA100" i="4" l="1"/>
  <c r="AB99" i="4"/>
  <c r="AC99" i="4"/>
  <c r="AD99" i="4"/>
  <c r="W98" i="4"/>
  <c r="X98" i="4"/>
  <c r="Y98" i="4"/>
  <c r="V99" i="4"/>
  <c r="E100" i="4"/>
  <c r="Q100" i="4"/>
  <c r="S88" i="4"/>
  <c r="T88" i="4"/>
  <c r="R88" i="4"/>
  <c r="F87" i="4"/>
  <c r="AB100" i="4" l="1"/>
  <c r="AC100" i="4"/>
  <c r="AD100" i="4"/>
  <c r="AA101" i="4"/>
  <c r="Y99" i="4"/>
  <c r="W99" i="4"/>
  <c r="X99" i="4"/>
  <c r="V100" i="4"/>
  <c r="Q101" i="4"/>
  <c r="E101" i="4"/>
  <c r="R89" i="4"/>
  <c r="T89" i="4"/>
  <c r="S89" i="4"/>
  <c r="F88" i="4"/>
  <c r="AA102" i="4" l="1"/>
  <c r="AB101" i="4"/>
  <c r="AC101" i="4"/>
  <c r="AD101" i="4"/>
  <c r="W100" i="4"/>
  <c r="X100" i="4"/>
  <c r="Y100" i="4"/>
  <c r="V101" i="4"/>
  <c r="Q102" i="4"/>
  <c r="E102" i="4"/>
  <c r="S90" i="4"/>
  <c r="T90" i="4"/>
  <c r="R90" i="4"/>
  <c r="F89" i="4"/>
  <c r="AB102" i="4" l="1"/>
  <c r="AC102" i="4"/>
  <c r="AD102" i="4"/>
  <c r="AA103" i="4"/>
  <c r="W101" i="4"/>
  <c r="X101" i="4"/>
  <c r="Y101" i="4"/>
  <c r="V102" i="4"/>
  <c r="Q103" i="4"/>
  <c r="E103" i="4"/>
  <c r="R91" i="4"/>
  <c r="T91" i="4"/>
  <c r="S91" i="4"/>
  <c r="F90" i="4"/>
  <c r="AA104" i="4" l="1"/>
  <c r="AB103" i="4"/>
  <c r="AC103" i="4"/>
  <c r="AD103" i="4"/>
  <c r="Y102" i="4"/>
  <c r="X102" i="4"/>
  <c r="W102" i="4"/>
  <c r="V103" i="4"/>
  <c r="Q104" i="4"/>
  <c r="E104" i="4"/>
  <c r="S92" i="4"/>
  <c r="T92" i="4"/>
  <c r="R92" i="4"/>
  <c r="F91" i="4"/>
  <c r="AB104" i="4" l="1"/>
  <c r="AC104" i="4"/>
  <c r="AD104" i="4"/>
  <c r="AA105" i="4"/>
  <c r="W103" i="4"/>
  <c r="X103" i="4"/>
  <c r="Y103" i="4"/>
  <c r="V104" i="4"/>
  <c r="E105" i="4"/>
  <c r="Q105" i="4"/>
  <c r="R93" i="4"/>
  <c r="T93" i="4"/>
  <c r="S93" i="4"/>
  <c r="F92" i="4"/>
  <c r="AA106" i="4" l="1"/>
  <c r="AB105" i="4"/>
  <c r="AC105" i="4"/>
  <c r="AD105" i="4"/>
  <c r="W104" i="4"/>
  <c r="X104" i="4"/>
  <c r="Y104" i="4"/>
  <c r="V105" i="4"/>
  <c r="E106" i="4"/>
  <c r="Q106" i="4"/>
  <c r="S94" i="4"/>
  <c r="T94" i="4"/>
  <c r="R94" i="4"/>
  <c r="F93" i="4"/>
  <c r="AB106" i="4" l="1"/>
  <c r="AC106" i="4"/>
  <c r="AD106" i="4"/>
  <c r="AA107" i="4"/>
  <c r="X105" i="4"/>
  <c r="Y105" i="4"/>
  <c r="W105" i="4"/>
  <c r="V106" i="4"/>
  <c r="E107" i="4"/>
  <c r="Q107" i="4"/>
  <c r="R95" i="4"/>
  <c r="T95" i="4"/>
  <c r="S95" i="4"/>
  <c r="F94" i="4"/>
  <c r="AA108" i="4" l="1"/>
  <c r="AB107" i="4"/>
  <c r="AC107" i="4"/>
  <c r="AD107" i="4"/>
  <c r="W106" i="4"/>
  <c r="X106" i="4"/>
  <c r="Y106" i="4"/>
  <c r="V107" i="4"/>
  <c r="E108" i="4"/>
  <c r="Q108" i="4"/>
  <c r="S96" i="4"/>
  <c r="T96" i="4"/>
  <c r="R96" i="4"/>
  <c r="F95" i="4"/>
  <c r="AB108" i="4" l="1"/>
  <c r="AC108" i="4"/>
  <c r="AD108" i="4"/>
  <c r="AA109" i="4"/>
  <c r="Y107" i="4"/>
  <c r="W107" i="4"/>
  <c r="X107" i="4"/>
  <c r="V108" i="4"/>
  <c r="Q109" i="4"/>
  <c r="E109" i="4"/>
  <c r="R97" i="4"/>
  <c r="T97" i="4"/>
  <c r="S97" i="4"/>
  <c r="F96" i="4"/>
  <c r="AA110" i="4" l="1"/>
  <c r="AB109" i="4"/>
  <c r="AC109" i="4"/>
  <c r="AD109" i="4"/>
  <c r="W108" i="4"/>
  <c r="X108" i="4"/>
  <c r="Y108" i="4"/>
  <c r="V109" i="4"/>
  <c r="Q110" i="4"/>
  <c r="E110" i="4"/>
  <c r="S98" i="4"/>
  <c r="T98" i="4"/>
  <c r="R98" i="4"/>
  <c r="F97" i="4"/>
  <c r="AB110" i="4" l="1"/>
  <c r="AC110" i="4"/>
  <c r="AD110" i="4"/>
  <c r="W109" i="4"/>
  <c r="X109" i="4"/>
  <c r="Y109" i="4"/>
  <c r="V110" i="4"/>
  <c r="R99" i="4"/>
  <c r="T99" i="4"/>
  <c r="S99" i="4"/>
  <c r="F98" i="4"/>
  <c r="Y110" i="4" l="1"/>
  <c r="X110" i="4"/>
  <c r="W110" i="4"/>
  <c r="S100" i="4"/>
  <c r="T100" i="4"/>
  <c r="R100" i="4"/>
  <c r="F99" i="4"/>
  <c r="R101" i="4" l="1"/>
  <c r="T101" i="4"/>
  <c r="S101" i="4"/>
  <c r="F100" i="4"/>
  <c r="S102" i="4" l="1"/>
  <c r="T102" i="4"/>
  <c r="R102" i="4"/>
  <c r="F101" i="4"/>
  <c r="R103" i="4" l="1"/>
  <c r="T103" i="4"/>
  <c r="S103" i="4"/>
  <c r="F102" i="4"/>
  <c r="S104" i="4" l="1"/>
  <c r="T104" i="4"/>
  <c r="R104" i="4"/>
  <c r="F103" i="4"/>
  <c r="R105" i="4" l="1"/>
  <c r="T105" i="4"/>
  <c r="S105" i="4"/>
  <c r="F104" i="4"/>
  <c r="S106" i="4" l="1"/>
  <c r="T106" i="4"/>
  <c r="R106" i="4"/>
  <c r="F105" i="4"/>
  <c r="R107" i="4" l="1"/>
  <c r="T107" i="4"/>
  <c r="S107" i="4"/>
  <c r="F106" i="4"/>
  <c r="S108" i="4" l="1"/>
  <c r="T108" i="4"/>
  <c r="R108" i="4"/>
  <c r="F107" i="4"/>
  <c r="R109" i="4" l="1"/>
  <c r="T109" i="4"/>
  <c r="S109" i="4"/>
  <c r="F108" i="4"/>
  <c r="S110" i="4" l="1"/>
  <c r="T110" i="4"/>
  <c r="R110" i="4"/>
  <c r="F110" i="4"/>
  <c r="F109" i="4"/>
  <c r="F112" i="4" l="1"/>
  <c r="G84" i="6" l="1"/>
  <c r="G84" i="7"/>
  <c r="F107" i="1"/>
  <c r="F95" i="1"/>
  <c r="F83" i="1"/>
  <c r="F67" i="1"/>
  <c r="F75" i="1"/>
  <c r="F96" i="1" l="1"/>
  <c r="F84" i="1"/>
  <c r="G84" i="1" s="1"/>
  <c r="F28" i="1" l="1"/>
  <c r="F14" i="1" l="1"/>
  <c r="F15" i="1"/>
  <c r="F16" i="1"/>
  <c r="F17" i="1"/>
  <c r="F18" i="1"/>
  <c r="F19" i="1"/>
  <c r="F20" i="1"/>
  <c r="F21" i="1"/>
  <c r="F22" i="1"/>
  <c r="F23" i="1"/>
  <c r="F24" i="1"/>
  <c r="L11" i="4" l="1"/>
  <c r="C11" i="4"/>
  <c r="L12" i="4"/>
  <c r="F41" i="1" l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 l="1"/>
  <c r="A578" i="3" l="1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577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484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391" i="3"/>
  <c r="B641" i="3" l="1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13" i="3" l="1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09" i="3"/>
  <c r="B610" i="3"/>
  <c r="B611" i="3"/>
  <c r="B612" i="3"/>
  <c r="B608" i="3"/>
  <c r="A608" i="3" l="1"/>
  <c r="C608" i="3" s="1"/>
  <c r="A609" i="3"/>
  <c r="C609" i="3" s="1"/>
  <c r="A610" i="3"/>
  <c r="C610" i="3" s="1"/>
  <c r="A611" i="3"/>
  <c r="C611" i="3" s="1"/>
  <c r="A612" i="3"/>
  <c r="C612" i="3" s="1"/>
  <c r="A613" i="3"/>
  <c r="C613" i="3" s="1"/>
  <c r="A614" i="3"/>
  <c r="C614" i="3" s="1"/>
  <c r="A615" i="3"/>
  <c r="C615" i="3" s="1"/>
  <c r="A616" i="3"/>
  <c r="C616" i="3" s="1"/>
  <c r="A617" i="3"/>
  <c r="C617" i="3" s="1"/>
  <c r="A618" i="3"/>
  <c r="C618" i="3" s="1"/>
  <c r="A619" i="3"/>
  <c r="C619" i="3" s="1"/>
  <c r="A620" i="3"/>
  <c r="C620" i="3" s="1"/>
  <c r="A621" i="3"/>
  <c r="C621" i="3" s="1"/>
  <c r="A622" i="3"/>
  <c r="C622" i="3" s="1"/>
  <c r="A623" i="3"/>
  <c r="C623" i="3" s="1"/>
  <c r="A624" i="3"/>
  <c r="C624" i="3" s="1"/>
  <c r="A625" i="3"/>
  <c r="C625" i="3" s="1"/>
  <c r="A626" i="3"/>
  <c r="C626" i="3" s="1"/>
  <c r="A627" i="3"/>
  <c r="C627" i="3" s="1"/>
  <c r="A628" i="3"/>
  <c r="C628" i="3" s="1"/>
  <c r="A629" i="3"/>
  <c r="C629" i="3" s="1"/>
  <c r="A630" i="3"/>
  <c r="C630" i="3" s="1"/>
  <c r="A631" i="3"/>
  <c r="C631" i="3" s="1"/>
  <c r="A632" i="3"/>
  <c r="C632" i="3" s="1"/>
  <c r="A633" i="3"/>
  <c r="C633" i="3" s="1"/>
  <c r="A634" i="3"/>
  <c r="C634" i="3" s="1"/>
  <c r="A635" i="3"/>
  <c r="C635" i="3" s="1"/>
  <c r="A636" i="3"/>
  <c r="C636" i="3" s="1"/>
  <c r="A637" i="3"/>
  <c r="C637" i="3" s="1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A547" i="3"/>
  <c r="C547" i="3" s="1"/>
  <c r="A548" i="3"/>
  <c r="C548" i="3" s="1"/>
  <c r="A549" i="3"/>
  <c r="C549" i="3" s="1"/>
  <c r="A550" i="3"/>
  <c r="C550" i="3" s="1"/>
  <c r="A551" i="3"/>
  <c r="C551" i="3" s="1"/>
  <c r="A552" i="3"/>
  <c r="C552" i="3" s="1"/>
  <c r="A553" i="3"/>
  <c r="C553" i="3" s="1"/>
  <c r="A554" i="3"/>
  <c r="C554" i="3" s="1"/>
  <c r="A555" i="3"/>
  <c r="C555" i="3" s="1"/>
  <c r="A556" i="3"/>
  <c r="C556" i="3" s="1"/>
  <c r="A557" i="3"/>
  <c r="C557" i="3" s="1"/>
  <c r="A558" i="3"/>
  <c r="C558" i="3" s="1"/>
  <c r="A559" i="3"/>
  <c r="C559" i="3" s="1"/>
  <c r="A560" i="3"/>
  <c r="C560" i="3" s="1"/>
  <c r="A561" i="3"/>
  <c r="C561" i="3" s="1"/>
  <c r="A562" i="3"/>
  <c r="C562" i="3" s="1"/>
  <c r="A563" i="3"/>
  <c r="C563" i="3" s="1"/>
  <c r="A564" i="3"/>
  <c r="C564" i="3" s="1"/>
  <c r="A565" i="3"/>
  <c r="C565" i="3" s="1"/>
  <c r="A566" i="3"/>
  <c r="C566" i="3" s="1"/>
  <c r="A567" i="3"/>
  <c r="C567" i="3" s="1"/>
  <c r="A568" i="3"/>
  <c r="C568" i="3" s="1"/>
  <c r="A569" i="3"/>
  <c r="C569" i="3" s="1"/>
  <c r="A570" i="3"/>
  <c r="C570" i="3" s="1"/>
  <c r="A571" i="3"/>
  <c r="C571" i="3" s="1"/>
  <c r="A572" i="3"/>
  <c r="C572" i="3" s="1"/>
  <c r="A573" i="3"/>
  <c r="C573" i="3" s="1"/>
  <c r="A574" i="3"/>
  <c r="C574" i="3" s="1"/>
  <c r="A575" i="3"/>
  <c r="C575" i="3" s="1"/>
  <c r="A546" i="3"/>
  <c r="A453" i="3"/>
  <c r="C453" i="3" s="1"/>
  <c r="H514" i="3"/>
  <c r="G514" i="3"/>
  <c r="F514" i="3"/>
  <c r="E51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484" i="3"/>
  <c r="A482" i="3"/>
  <c r="C482" i="3" s="1"/>
  <c r="A479" i="3"/>
  <c r="C479" i="3" s="1"/>
  <c r="A480" i="3"/>
  <c r="C480" i="3" s="1"/>
  <c r="A481" i="3"/>
  <c r="C481" i="3" s="1"/>
  <c r="A454" i="3"/>
  <c r="C454" i="3" s="1"/>
  <c r="A455" i="3"/>
  <c r="C455" i="3" s="1"/>
  <c r="A456" i="3"/>
  <c r="C456" i="3" s="1"/>
  <c r="A457" i="3"/>
  <c r="C457" i="3" s="1"/>
  <c r="A458" i="3"/>
  <c r="C458" i="3" s="1"/>
  <c r="A459" i="3"/>
  <c r="C459" i="3" s="1"/>
  <c r="A460" i="3"/>
  <c r="C460" i="3" s="1"/>
  <c r="A461" i="3"/>
  <c r="C461" i="3" s="1"/>
  <c r="A462" i="3"/>
  <c r="C462" i="3" s="1"/>
  <c r="A463" i="3"/>
  <c r="C463" i="3" s="1"/>
  <c r="A464" i="3"/>
  <c r="C464" i="3" s="1"/>
  <c r="A465" i="3"/>
  <c r="C465" i="3" s="1"/>
  <c r="A466" i="3"/>
  <c r="C466" i="3" s="1"/>
  <c r="A467" i="3"/>
  <c r="C467" i="3" s="1"/>
  <c r="A468" i="3"/>
  <c r="C468" i="3" s="1"/>
  <c r="A469" i="3"/>
  <c r="C469" i="3" s="1"/>
  <c r="A470" i="3"/>
  <c r="C470" i="3" s="1"/>
  <c r="A471" i="3"/>
  <c r="C471" i="3" s="1"/>
  <c r="A472" i="3"/>
  <c r="C472" i="3" s="1"/>
  <c r="A473" i="3"/>
  <c r="C473" i="3" s="1"/>
  <c r="A474" i="3"/>
  <c r="C474" i="3" s="1"/>
  <c r="A475" i="3"/>
  <c r="C475" i="3" s="1"/>
  <c r="A476" i="3"/>
  <c r="C476" i="3" s="1"/>
  <c r="A477" i="3"/>
  <c r="C477" i="3" s="1"/>
  <c r="A478" i="3"/>
  <c r="C478" i="3" s="1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I514" i="3" l="1"/>
  <c r="A516" i="3" l="1"/>
  <c r="C516" i="3" s="1"/>
  <c r="A525" i="3"/>
  <c r="C525" i="3" s="1"/>
  <c r="A534" i="3"/>
  <c r="C534" i="3" s="1"/>
  <c r="A539" i="3"/>
  <c r="C539" i="3" s="1"/>
  <c r="A521" i="3"/>
  <c r="C521" i="3" s="1"/>
  <c r="A530" i="3"/>
  <c r="C530" i="3" s="1"/>
  <c r="A535" i="3"/>
  <c r="C535" i="3" s="1"/>
  <c r="A544" i="3"/>
  <c r="C544" i="3" s="1"/>
  <c r="A517" i="3"/>
  <c r="C517" i="3" s="1"/>
  <c r="A526" i="3"/>
  <c r="C526" i="3" s="1"/>
  <c r="A531" i="3"/>
  <c r="C531" i="3" s="1"/>
  <c r="A540" i="3"/>
  <c r="C540" i="3" s="1"/>
  <c r="A523" i="3"/>
  <c r="C523" i="3" s="1"/>
  <c r="A541" i="3"/>
  <c r="C541" i="3" s="1"/>
  <c r="A537" i="3"/>
  <c r="C537" i="3" s="1"/>
  <c r="A524" i="3"/>
  <c r="C524" i="3" s="1"/>
  <c r="A533" i="3"/>
  <c r="C533" i="3" s="1"/>
  <c r="A542" i="3"/>
  <c r="C542" i="3" s="1"/>
  <c r="A522" i="3"/>
  <c r="C522" i="3" s="1"/>
  <c r="A527" i="3"/>
  <c r="C527" i="3" s="1"/>
  <c r="A536" i="3"/>
  <c r="C536" i="3" s="1"/>
  <c r="A515" i="3"/>
  <c r="A518" i="3"/>
  <c r="C518" i="3" s="1"/>
  <c r="A532" i="3"/>
  <c r="C532" i="3" s="1"/>
  <c r="A519" i="3"/>
  <c r="C519" i="3" s="1"/>
  <c r="A528" i="3"/>
  <c r="C528" i="3" s="1"/>
  <c r="A520" i="3"/>
  <c r="C520" i="3" s="1"/>
  <c r="A529" i="3"/>
  <c r="C529" i="3" s="1"/>
  <c r="A538" i="3"/>
  <c r="C538" i="3" s="1"/>
  <c r="A543" i="3"/>
  <c r="C543" i="3" s="1"/>
  <c r="H421" i="3" l="1"/>
  <c r="G421" i="3"/>
  <c r="F421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607" i="3" l="1"/>
  <c r="E421" i="3" l="1"/>
  <c r="C546" i="3"/>
  <c r="C515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60" i="3"/>
  <c r="B640" i="3" l="1"/>
  <c r="I421" i="3"/>
  <c r="A422" i="3" s="1"/>
  <c r="F25" i="1" l="1"/>
  <c r="B639" i="3"/>
  <c r="A423" i="3"/>
  <c r="C423" i="3" s="1"/>
  <c r="A431" i="3"/>
  <c r="C431" i="3" s="1"/>
  <c r="A439" i="3"/>
  <c r="C439" i="3" s="1"/>
  <c r="A447" i="3"/>
  <c r="C447" i="3" s="1"/>
  <c r="A425" i="3"/>
  <c r="C425" i="3" s="1"/>
  <c r="A433" i="3"/>
  <c r="C433" i="3" s="1"/>
  <c r="A441" i="3"/>
  <c r="C441" i="3" s="1"/>
  <c r="A449" i="3"/>
  <c r="C449" i="3" s="1"/>
  <c r="A426" i="3"/>
  <c r="C426" i="3" s="1"/>
  <c r="A434" i="3"/>
  <c r="C434" i="3" s="1"/>
  <c r="A442" i="3"/>
  <c r="C442" i="3" s="1"/>
  <c r="A450" i="3"/>
  <c r="C450" i="3" s="1"/>
  <c r="A448" i="3"/>
  <c r="C448" i="3" s="1"/>
  <c r="A427" i="3"/>
  <c r="C427" i="3" s="1"/>
  <c r="A435" i="3"/>
  <c r="C435" i="3" s="1"/>
  <c r="A443" i="3"/>
  <c r="C443" i="3" s="1"/>
  <c r="A451" i="3"/>
  <c r="C451" i="3" s="1"/>
  <c r="A428" i="3"/>
  <c r="C428" i="3" s="1"/>
  <c r="A436" i="3"/>
  <c r="C436" i="3" s="1"/>
  <c r="A444" i="3"/>
  <c r="C444" i="3" s="1"/>
  <c r="C422" i="3"/>
  <c r="A424" i="3"/>
  <c r="C424" i="3" s="1"/>
  <c r="A440" i="3"/>
  <c r="C440" i="3" s="1"/>
  <c r="A429" i="3"/>
  <c r="C429" i="3" s="1"/>
  <c r="A437" i="3"/>
  <c r="C437" i="3" s="1"/>
  <c r="A445" i="3"/>
  <c r="C445" i="3" s="1"/>
  <c r="A430" i="3"/>
  <c r="C430" i="3" s="1"/>
  <c r="A438" i="3"/>
  <c r="C438" i="3" s="1"/>
  <c r="A446" i="3"/>
  <c r="C446" i="3" s="1"/>
  <c r="A432" i="3"/>
  <c r="C432" i="3" s="1"/>
  <c r="A821" i="3"/>
  <c r="C821" i="3" s="1"/>
  <c r="A820" i="3"/>
  <c r="C820" i="3" s="1"/>
  <c r="A817" i="3"/>
  <c r="C817" i="3" s="1"/>
  <c r="A815" i="3"/>
  <c r="C815" i="3" s="1"/>
  <c r="A818" i="3"/>
  <c r="C818" i="3" s="1"/>
  <c r="A816" i="3"/>
  <c r="C816" i="3" s="1"/>
  <c r="A822" i="3"/>
  <c r="C822" i="3" s="1"/>
  <c r="A823" i="3"/>
  <c r="C823" i="3" s="1"/>
  <c r="A819" i="3"/>
  <c r="C819" i="3" s="1"/>
  <c r="C391" i="3" l="1"/>
  <c r="C12" i="4" l="1"/>
  <c r="F29" i="1"/>
  <c r="C13" i="4" l="1"/>
  <c r="L13" i="4"/>
  <c r="C14" i="4" l="1"/>
  <c r="L14" i="4"/>
  <c r="C15" i="4" l="1"/>
  <c r="C16" i="4" l="1"/>
  <c r="L15" i="4"/>
  <c r="L16" i="4"/>
  <c r="C17" i="4" l="1"/>
  <c r="L17" i="4"/>
  <c r="C18" i="4" l="1"/>
  <c r="L18" i="4"/>
  <c r="C19" i="4" l="1"/>
  <c r="L19" i="4"/>
  <c r="C20" i="4" l="1"/>
  <c r="L20" i="4"/>
  <c r="C21" i="4" l="1"/>
  <c r="L21" i="4"/>
  <c r="C22" i="4" l="1"/>
  <c r="L22" i="4"/>
  <c r="C23" i="4" l="1"/>
  <c r="L23" i="4"/>
  <c r="C24" i="4" l="1"/>
  <c r="L24" i="4"/>
  <c r="C25" i="4" l="1"/>
  <c r="L25" i="4"/>
  <c r="C26" i="4" l="1"/>
  <c r="L26" i="4"/>
  <c r="C27" i="4" l="1"/>
  <c r="L27" i="4"/>
  <c r="C28" i="4" l="1"/>
  <c r="L28" i="4"/>
  <c r="C29" i="4" l="1"/>
  <c r="L29" i="4"/>
  <c r="C30" i="4" l="1"/>
  <c r="L30" i="4"/>
  <c r="C31" i="4" l="1"/>
  <c r="L31" i="4"/>
  <c r="C32" i="4" l="1"/>
  <c r="L32" i="4"/>
  <c r="C33" i="4" l="1"/>
  <c r="L33" i="4"/>
  <c r="C34" i="4" l="1"/>
  <c r="L34" i="4"/>
  <c r="C35" i="4" l="1"/>
  <c r="L35" i="4"/>
  <c r="C36" i="4" l="1"/>
  <c r="L36" i="4"/>
  <c r="C37" i="4" l="1"/>
  <c r="L37" i="4"/>
  <c r="C38" i="4" l="1"/>
  <c r="L38" i="4"/>
  <c r="C39" i="4" l="1"/>
  <c r="L39" i="4"/>
  <c r="C40" i="4" l="1"/>
  <c r="L40" i="4"/>
  <c r="C41" i="4" l="1"/>
  <c r="L41" i="4"/>
  <c r="C42" i="4" l="1"/>
  <c r="L42" i="4"/>
  <c r="C43" i="4" l="1"/>
  <c r="L43" i="4"/>
  <c r="C44" i="4" l="1"/>
  <c r="L44" i="4"/>
  <c r="C45" i="4" l="1"/>
  <c r="L45" i="4"/>
  <c r="C46" i="4" l="1"/>
  <c r="L46" i="4"/>
  <c r="C47" i="4" l="1"/>
  <c r="L47" i="4"/>
  <c r="C48" i="4" l="1"/>
  <c r="L48" i="4"/>
  <c r="C49" i="4" l="1"/>
  <c r="L49" i="4"/>
  <c r="C50" i="4" l="1"/>
  <c r="L50" i="4"/>
  <c r="C51" i="4" l="1"/>
  <c r="L51" i="4"/>
  <c r="C52" i="4" l="1"/>
  <c r="L52" i="4"/>
  <c r="C53" i="4" l="1"/>
  <c r="L53" i="4"/>
  <c r="C54" i="4" l="1"/>
  <c r="L54" i="4"/>
  <c r="C55" i="4" l="1"/>
  <c r="L55" i="4"/>
  <c r="C56" i="4" l="1"/>
  <c r="L56" i="4"/>
  <c r="C57" i="4" l="1"/>
  <c r="L57" i="4"/>
  <c r="C58" i="4" l="1"/>
  <c r="L58" i="4"/>
  <c r="C59" i="4" l="1"/>
  <c r="L59" i="4"/>
  <c r="C60" i="4" l="1"/>
  <c r="L60" i="4"/>
  <c r="C61" i="4" l="1"/>
  <c r="L61" i="4"/>
  <c r="C62" i="4" l="1"/>
  <c r="L62" i="4"/>
  <c r="C63" i="4" l="1"/>
  <c r="L63" i="4"/>
  <c r="C64" i="4" l="1"/>
  <c r="L64" i="4"/>
  <c r="C65" i="4" l="1"/>
  <c r="L65" i="4"/>
  <c r="C66" i="4" l="1"/>
  <c r="L66" i="4"/>
  <c r="C67" i="4" l="1"/>
  <c r="L67" i="4"/>
  <c r="C68" i="4" l="1"/>
  <c r="L68" i="4"/>
  <c r="C69" i="4" l="1"/>
  <c r="L69" i="4"/>
  <c r="C70" i="4" l="1"/>
  <c r="L70" i="4"/>
  <c r="C71" i="4" l="1"/>
  <c r="L71" i="4"/>
  <c r="C72" i="4" l="1"/>
  <c r="L72" i="4"/>
  <c r="C73" i="4" l="1"/>
  <c r="L73" i="4"/>
  <c r="C74" i="4" l="1"/>
  <c r="L74" i="4"/>
  <c r="C75" i="4" l="1"/>
  <c r="L75" i="4"/>
  <c r="C76" i="4" l="1"/>
  <c r="L76" i="4"/>
  <c r="C77" i="4" l="1"/>
  <c r="L77" i="4"/>
  <c r="C78" i="4" l="1"/>
  <c r="L78" i="4"/>
  <c r="C79" i="4" l="1"/>
  <c r="L79" i="4"/>
  <c r="C80" i="4" l="1"/>
  <c r="L80" i="4"/>
  <c r="C81" i="4" l="1"/>
  <c r="L81" i="4"/>
  <c r="C82" i="4" l="1"/>
  <c r="L82" i="4"/>
  <c r="C83" i="4" l="1"/>
  <c r="L83" i="4"/>
  <c r="C84" i="4" l="1"/>
  <c r="L84" i="4"/>
  <c r="C85" i="4" l="1"/>
  <c r="L85" i="4"/>
  <c r="C86" i="4" l="1"/>
  <c r="L86" i="4"/>
  <c r="C87" i="4" l="1"/>
  <c r="L87" i="4"/>
  <c r="C88" i="4" l="1"/>
  <c r="L88" i="4"/>
  <c r="C89" i="4" l="1"/>
  <c r="L89" i="4"/>
  <c r="C90" i="4" l="1"/>
  <c r="L90" i="4"/>
  <c r="C91" i="4" l="1"/>
  <c r="L91" i="4"/>
  <c r="C92" i="4" l="1"/>
  <c r="L92" i="4"/>
  <c r="C93" i="4" l="1"/>
  <c r="L93" i="4"/>
  <c r="C94" i="4" l="1"/>
  <c r="L94" i="4"/>
  <c r="C95" i="4" l="1"/>
  <c r="L95" i="4"/>
  <c r="C96" i="4" l="1"/>
  <c r="L96" i="4"/>
  <c r="C97" i="4" l="1"/>
  <c r="L97" i="4"/>
  <c r="C98" i="4" l="1"/>
  <c r="L98" i="4"/>
  <c r="C99" i="4" l="1"/>
  <c r="L99" i="4"/>
  <c r="C100" i="4" l="1"/>
  <c r="L100" i="4"/>
  <c r="C101" i="4" l="1"/>
  <c r="L101" i="4"/>
  <c r="C102" i="4" l="1"/>
  <c r="L102" i="4"/>
  <c r="C103" i="4" l="1"/>
  <c r="L103" i="4"/>
  <c r="C104" i="4" l="1"/>
  <c r="L104" i="4"/>
  <c r="C105" i="4" l="1"/>
  <c r="L105" i="4"/>
  <c r="C106" i="4" l="1"/>
  <c r="L106" i="4"/>
  <c r="C107" i="4" l="1"/>
  <c r="L107" i="4"/>
  <c r="C108" i="4" l="1"/>
  <c r="L108" i="4"/>
  <c r="C109" i="4" l="1"/>
  <c r="C110" i="4"/>
  <c r="L109" i="4"/>
  <c r="L110" i="4"/>
  <c r="C112" i="4" l="1"/>
  <c r="O162" i="4" s="1"/>
  <c r="O159" i="4"/>
  <c r="B159" i="4" s="1"/>
  <c r="G14" i="7" s="1"/>
  <c r="L112" i="4"/>
  <c r="G14" i="1" l="1"/>
  <c r="G14" i="6"/>
  <c r="K162" i="4"/>
  <c r="K163" i="4"/>
  <c r="B163" i="4" l="1"/>
  <c r="G18" i="7" s="1"/>
  <c r="B162" i="4"/>
  <c r="G17" i="7" s="1"/>
  <c r="G17" i="1" l="1"/>
  <c r="G17" i="6"/>
  <c r="G18" i="1"/>
  <c r="G18" i="6"/>
  <c r="F31" i="1"/>
  <c r="F30" i="1" l="1"/>
  <c r="O13" i="4" l="1"/>
  <c r="O14" i="4" l="1"/>
  <c r="O15" i="4" l="1"/>
  <c r="O16" i="4" l="1"/>
  <c r="O17" i="4" l="1"/>
  <c r="O18" i="4" l="1"/>
  <c r="O19" i="4" l="1"/>
  <c r="O20" i="4" l="1"/>
  <c r="O21" i="4" l="1"/>
  <c r="O22" i="4" l="1"/>
  <c r="O23" i="4" l="1"/>
  <c r="O24" i="4" l="1"/>
  <c r="O25" i="4" l="1"/>
  <c r="O26" i="4" l="1"/>
  <c r="O27" i="4" l="1"/>
  <c r="O28" i="4" l="1"/>
  <c r="O29" i="4" l="1"/>
  <c r="O30" i="4" l="1"/>
  <c r="O31" i="4" l="1"/>
  <c r="O32" i="4" l="1"/>
  <c r="O33" i="4" l="1"/>
  <c r="O34" i="4" l="1"/>
  <c r="O35" i="4" l="1"/>
  <c r="O36" i="4" l="1"/>
  <c r="O37" i="4" l="1"/>
  <c r="O38" i="4" l="1"/>
  <c r="O39" i="4" l="1"/>
  <c r="O40" i="4" l="1"/>
  <c r="O41" i="4" l="1"/>
  <c r="O42" i="4" l="1"/>
  <c r="O43" i="4" l="1"/>
  <c r="O44" i="4" l="1"/>
  <c r="O45" i="4" l="1"/>
  <c r="O46" i="4" l="1"/>
  <c r="O47" i="4" l="1"/>
  <c r="O48" i="4" l="1"/>
  <c r="O49" i="4" l="1"/>
  <c r="O50" i="4" l="1"/>
  <c r="O51" i="4" l="1"/>
  <c r="O52" i="4" l="1"/>
  <c r="O53" i="4" l="1"/>
  <c r="O54" i="4" l="1"/>
  <c r="O55" i="4" l="1"/>
  <c r="O56" i="4" l="1"/>
  <c r="O57" i="4" l="1"/>
  <c r="O58" i="4" l="1"/>
  <c r="O59" i="4" l="1"/>
  <c r="O60" i="4" l="1"/>
  <c r="O61" i="4" l="1"/>
  <c r="O62" i="4" l="1"/>
  <c r="O63" i="4" l="1"/>
  <c r="O64" i="4" l="1"/>
  <c r="O65" i="4" l="1"/>
  <c r="O66" i="4" l="1"/>
  <c r="O67" i="4" l="1"/>
  <c r="O68" i="4" l="1"/>
  <c r="O69" i="4" l="1"/>
  <c r="O70" i="4" l="1"/>
  <c r="O71" i="4" l="1"/>
  <c r="O72" i="4" l="1"/>
  <c r="O73" i="4" l="1"/>
  <c r="O74" i="4" l="1"/>
  <c r="O75" i="4" l="1"/>
  <c r="O76" i="4" l="1"/>
  <c r="O77" i="4" l="1"/>
  <c r="O78" i="4" l="1"/>
  <c r="O79" i="4" l="1"/>
  <c r="O80" i="4" l="1"/>
  <c r="O81" i="4" l="1"/>
  <c r="O82" i="4" l="1"/>
  <c r="O83" i="4" l="1"/>
  <c r="O84" i="4" l="1"/>
  <c r="O85" i="4" l="1"/>
  <c r="O86" i="4" l="1"/>
  <c r="O87" i="4" l="1"/>
  <c r="O88" i="4" l="1"/>
  <c r="O89" i="4" l="1"/>
  <c r="O90" i="4" l="1"/>
  <c r="O91" i="4" l="1"/>
  <c r="O92" i="4" l="1"/>
  <c r="O93" i="4" l="1"/>
  <c r="O94" i="4" l="1"/>
  <c r="O95" i="4" l="1"/>
  <c r="O96" i="4" l="1"/>
  <c r="O97" i="4" l="1"/>
  <c r="O98" i="4" l="1"/>
  <c r="O99" i="4" l="1"/>
  <c r="O100" i="4" l="1"/>
  <c r="O101" i="4" l="1"/>
  <c r="O102" i="4" l="1"/>
  <c r="O103" i="4" l="1"/>
  <c r="O104" i="4" l="1"/>
  <c r="O105" i="4" l="1"/>
  <c r="O106" i="4" l="1"/>
  <c r="O107" i="4" l="1"/>
  <c r="O108" i="4" l="1"/>
  <c r="O110" i="4" l="1"/>
  <c r="O109" i="4"/>
  <c r="O112" i="4" l="1"/>
  <c r="R163" i="4" s="1"/>
  <c r="F33" i="1"/>
  <c r="F35" i="1"/>
  <c r="F37" i="1"/>
  <c r="F34" i="1"/>
  <c r="F36" i="1"/>
  <c r="F32" i="1"/>
  <c r="R159" i="4" l="1"/>
  <c r="F38" i="1"/>
  <c r="F57" i="7" s="1"/>
  <c r="F8" i="7" s="1"/>
  <c r="F11" i="8" s="1"/>
  <c r="G8" i="7" l="1"/>
  <c r="G96" i="7"/>
  <c r="F57" i="1"/>
  <c r="F57" i="6"/>
  <c r="F8" i="6" s="1"/>
  <c r="F10" i="8" s="1"/>
  <c r="F8" i="1" l="1"/>
  <c r="G96" i="1" s="1"/>
  <c r="G8" i="6"/>
  <c r="G96" i="6"/>
  <c r="G8" i="1" l="1"/>
  <c r="A638" i="3"/>
  <c r="C668" i="3" s="1"/>
  <c r="N388" i="3" s="1"/>
  <c r="F9" i="8"/>
  <c r="F12" i="8" s="1"/>
  <c r="C358" i="3"/>
  <c r="D358" i="3"/>
  <c r="C646" i="3" l="1"/>
  <c r="N366" i="3" s="1"/>
  <c r="C662" i="3"/>
  <c r="N382" i="3" s="1"/>
  <c r="C655" i="3"/>
  <c r="N375" i="3" s="1"/>
  <c r="C650" i="3"/>
  <c r="N370" i="3" s="1"/>
  <c r="C659" i="3"/>
  <c r="N379" i="3" s="1"/>
  <c r="C653" i="3"/>
  <c r="N373" i="3" s="1"/>
  <c r="C657" i="3"/>
  <c r="N377" i="3" s="1"/>
  <c r="C640" i="3"/>
  <c r="N360" i="3" s="1"/>
  <c r="C648" i="3"/>
  <c r="N368" i="3" s="1"/>
  <c r="C658" i="3"/>
  <c r="N378" i="3" s="1"/>
  <c r="C642" i="3"/>
  <c r="N362" i="3" s="1"/>
  <c r="C656" i="3"/>
  <c r="N376" i="3" s="1"/>
  <c r="C666" i="3"/>
  <c r="N386" i="3" s="1"/>
  <c r="C665" i="3"/>
  <c r="N385" i="3" s="1"/>
  <c r="C647" i="3"/>
  <c r="N367" i="3" s="1"/>
  <c r="C644" i="3"/>
  <c r="N364" i="3" s="1"/>
  <c r="C664" i="3"/>
  <c r="N384" i="3" s="1"/>
  <c r="C645" i="3"/>
  <c r="N365" i="3" s="1"/>
  <c r="C663" i="3"/>
  <c r="N383" i="3" s="1"/>
  <c r="C641" i="3"/>
  <c r="N361" i="3" s="1"/>
  <c r="C667" i="3"/>
  <c r="N387" i="3" s="1"/>
  <c r="C660" i="3"/>
  <c r="N380" i="3" s="1"/>
  <c r="C654" i="3"/>
  <c r="N374" i="3" s="1"/>
  <c r="C652" i="3"/>
  <c r="N372" i="3" s="1"/>
  <c r="C643" i="3"/>
  <c r="N363" i="3" s="1"/>
  <c r="C639" i="3"/>
  <c r="N359" i="3" s="1"/>
  <c r="C651" i="3"/>
  <c r="N371" i="3" s="1"/>
  <c r="C661" i="3"/>
  <c r="N381" i="3" s="1"/>
  <c r="C649" i="3"/>
  <c r="N369" i="3" s="1"/>
</calcChain>
</file>

<file path=xl/sharedStrings.xml><?xml version="1.0" encoding="utf-8"?>
<sst xmlns="http://schemas.openxmlformats.org/spreadsheetml/2006/main" count="1171" uniqueCount="729">
  <si>
    <t>aantal issues:</t>
  </si>
  <si>
    <t>positie</t>
  </si>
  <si>
    <t>Project title:</t>
  </si>
  <si>
    <t>Main applicant:</t>
  </si>
  <si>
    <t>Summary</t>
  </si>
  <si>
    <t>Totals</t>
  </si>
  <si>
    <t>Personnel costs</t>
  </si>
  <si>
    <t>Total personnel costs:</t>
  </si>
  <si>
    <t>Sub total:</t>
  </si>
  <si>
    <t>Material costs</t>
  </si>
  <si>
    <t>Project-related goods/services</t>
  </si>
  <si>
    <t>Description</t>
  </si>
  <si>
    <t>Amount</t>
  </si>
  <si>
    <t>Travel and accommodation costs</t>
  </si>
  <si>
    <t>Implementation costs</t>
  </si>
  <si>
    <t>Investments</t>
  </si>
  <si>
    <t>Total material costs:</t>
  </si>
  <si>
    <t>Knowledge utilisation and entrepreneurship</t>
  </si>
  <si>
    <t>Knowledge utilisation</t>
  </si>
  <si>
    <t>Internationalisation and Money follows Cooperation</t>
  </si>
  <si>
    <t>Co-funding</t>
  </si>
  <si>
    <t>Provide the number of positions for which a bench fee is requested.</t>
  </si>
  <si>
    <t>provide FTE and months.</t>
  </si>
  <si>
    <t>University</t>
  </si>
  <si>
    <t>NCB Naturalis</t>
  </si>
  <si>
    <t>Other</t>
  </si>
  <si>
    <t>TO2 institute</t>
  </si>
  <si>
    <t>Netherlands Cancer Institute</t>
  </si>
  <si>
    <t>Prinses Máxima Center for pediatric oncology</t>
  </si>
  <si>
    <t>UMC</t>
  </si>
  <si>
    <t>ARCNL</t>
  </si>
  <si>
    <t>Max Planck Institute for Psycholinguistics</t>
  </si>
  <si>
    <t>DUBBLE Beamline at the ESRF</t>
  </si>
  <si>
    <t>Business micro</t>
  </si>
  <si>
    <t>Business large</t>
  </si>
  <si>
    <t>Citizen initiative</t>
  </si>
  <si>
    <t>NGO</t>
  </si>
  <si>
    <t>Foundation</t>
  </si>
  <si>
    <t>Association</t>
  </si>
  <si>
    <t>lijst tbv cofinancier</t>
  </si>
  <si>
    <r>
      <t>Benchfee</t>
    </r>
    <r>
      <rPr>
        <sz val="10"/>
        <color theme="1"/>
        <rFont val="Calibri"/>
        <family val="2"/>
        <scheme val="minor"/>
      </rPr>
      <t xml:space="preserve"> (for PhD en Postdoc)</t>
    </r>
  </si>
  <si>
    <t>Category</t>
  </si>
  <si>
    <t>FTE</t>
  </si>
  <si>
    <t>Months</t>
  </si>
  <si>
    <t>Personnel academic institutes</t>
  </si>
  <si>
    <t>Personnel other institutes</t>
  </si>
  <si>
    <t>VSNU - Postdoc</t>
  </si>
  <si>
    <t>VSNU - Non-scientific personnel (MBO)</t>
  </si>
  <si>
    <t>VSNU - Non-scientific personnel (HBO)</t>
  </si>
  <si>
    <t>VSNU - Non-scientific personnel (WO)</t>
  </si>
  <si>
    <t>NFU - Postdoc</t>
  </si>
  <si>
    <t>NFU - Non-scientific personnel (MBO)</t>
  </si>
  <si>
    <t>NFU - Non-scientific personnel (HBO)</t>
  </si>
  <si>
    <t>NFU - Non-scientific personnel (WO)</t>
  </si>
  <si>
    <t>Students</t>
  </si>
  <si>
    <t>An NSP-position can only be applied for in combination with a PostDoc and/or Phd/PDEng/MD PhD.</t>
  </si>
  <si>
    <t>Vervanging; te duur</t>
  </si>
  <si>
    <t>lijst tbv keuze instelling - gecombineerd:</t>
  </si>
  <si>
    <t>lijst tbv keuze instelling - other institutes:</t>
  </si>
  <si>
    <t>Project management</t>
  </si>
  <si>
    <t>Total project management:</t>
  </si>
  <si>
    <t>KNAW institute</t>
  </si>
  <si>
    <t>NWO institute</t>
  </si>
  <si>
    <t>Organisation type</t>
  </si>
  <si>
    <t>University of applied sciences</t>
  </si>
  <si>
    <t>RKI (governmental knowledge institute)</t>
  </si>
  <si>
    <t>Public knowledge institute</t>
  </si>
  <si>
    <t>Private knowledge institute</t>
  </si>
  <si>
    <t>Healthcare organisation</t>
  </si>
  <si>
    <t>Business SME</t>
  </si>
  <si>
    <t>Governmental organisation</t>
  </si>
  <si>
    <t>Postdoc: minimale omvang</t>
  </si>
  <si>
    <t>For Postdoc, the product of fte x duration has a minimum of 6 full-time months.</t>
  </si>
  <si>
    <t>Postdoc: maximale omvang</t>
  </si>
  <si>
    <t>For Postdoc, the product of fte x duration has a maximum of 48 full-time months.</t>
  </si>
  <si>
    <t>NSP: combi met PhD/Postdoc?</t>
  </si>
  <si>
    <t>NSP: minimum aanstelling</t>
  </si>
  <si>
    <t>NSP: maximum aanstelling</t>
  </si>
  <si>
    <t>For NSP, the product of fte x duration has a maximum of 48 full-time months.</t>
  </si>
  <si>
    <t>OSP: alleen in combi met PD of PhD</t>
  </si>
  <si>
    <t>An OSP-position can only be applied for in combination with a Postdoc and/or PhD/PDEng/MD PhD.</t>
  </si>
  <si>
    <t>OSP: maximum aanstelling</t>
  </si>
  <si>
    <t>OSP: minimum aanstelling</t>
  </si>
  <si>
    <t>For OSP, the product of fte x duration has a maximum of 48 full-time months.</t>
  </si>
  <si>
    <t>OSP: geen bedrag ingevuld</t>
  </si>
  <si>
    <t>The amount of an OSP position is left blank.</t>
  </si>
  <si>
    <t>Research leave should not exceed 10% of the total budget requested at NWO.</t>
  </si>
  <si>
    <t>Start and end date:</t>
  </si>
  <si>
    <t>until</t>
  </si>
  <si>
    <t>Duration proposal in months:</t>
  </si>
  <si>
    <t>For NSP, the product of fte x duration has a minimum of 6 full-time months.</t>
  </si>
  <si>
    <t>For OSP, the product of fte x duration has a minimum of 6 full-time months.</t>
  </si>
  <si>
    <t>Costs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</si>
  <si>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</si>
  <si>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</si>
  <si>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</si>
  <si>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</si>
  <si>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</si>
  <si>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</si>
  <si>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</si>
  <si>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</si>
  <si>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</si>
  <si>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</si>
  <si>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</si>
  <si>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</si>
  <si>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</si>
  <si>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</si>
  <si>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</si>
  <si>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</si>
  <si>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</si>
  <si>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</si>
  <si>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</si>
  <si>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</si>
  <si>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</si>
  <si>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</si>
  <si>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</si>
  <si>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</si>
  <si>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</si>
  <si>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</si>
  <si>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</si>
  <si>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</si>
  <si>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</si>
  <si>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</si>
  <si>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</si>
  <si>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</si>
  <si>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</si>
  <si>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</si>
  <si>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</si>
  <si>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</si>
  <si>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</si>
  <si>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</si>
  <si>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</si>
  <si>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</si>
  <si>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</si>
  <si>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</si>
  <si>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</si>
  <si>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</si>
  <si>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</si>
  <si>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</si>
  <si>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</si>
  <si>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</si>
  <si>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</si>
  <si>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</si>
  <si>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</si>
  <si>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</si>
  <si>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</si>
  <si>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</si>
  <si>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</si>
  <si>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</si>
  <si>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</si>
  <si>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</si>
  <si>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</si>
  <si>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</si>
  <si>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</si>
  <si>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</si>
  <si>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</si>
  <si>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</si>
  <si>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</si>
  <si>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</si>
  <si>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</si>
  <si>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</si>
  <si>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</si>
  <si>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</si>
  <si>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</si>
  <si>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</si>
  <si>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</si>
  <si>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</si>
  <si>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</si>
  <si>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</si>
  <si>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</si>
  <si>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</si>
  <si>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</si>
  <si>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</si>
  <si>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</si>
  <si>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</si>
  <si>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</si>
  <si>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</si>
  <si>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</si>
  <si>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</si>
  <si>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</si>
  <si>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</si>
  <si>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</si>
  <si>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</si>
  <si>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</si>
  <si>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</si>
  <si>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</si>
  <si>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</si>
  <si>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</si>
  <si>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</si>
  <si>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category</t>
  </si>
  <si>
    <t>Total NWO funding</t>
  </si>
  <si>
    <t>Max NWO funding</t>
  </si>
  <si>
    <t>Benchfee amount</t>
  </si>
  <si>
    <t># Benchfee</t>
  </si>
  <si>
    <t>Hourly rate</t>
  </si>
  <si>
    <t>Section CfP max tariffs personell other institutes.</t>
  </si>
  <si>
    <t xml:space="preserve"> </t>
  </si>
  <si>
    <t xml:space="preserve">  </t>
  </si>
  <si>
    <t xml:space="preserve">   </t>
  </si>
  <si>
    <t>Country</t>
  </si>
  <si>
    <t>General parameters</t>
  </si>
  <si>
    <t>Lists</t>
  </si>
  <si>
    <t>keuzelijst instelling - academisch:</t>
  </si>
  <si>
    <t>Total knowledge utilisation &amp; entrepeneurship:</t>
  </si>
  <si>
    <t>Max project duration [months]</t>
  </si>
  <si>
    <t>File originally created:</t>
  </si>
  <si>
    <t>Personnel</t>
  </si>
  <si>
    <t>date VSNU rates</t>
  </si>
  <si>
    <t>date NFU rates</t>
  </si>
  <si>
    <t>date HOT rates</t>
  </si>
  <si>
    <t>Maximum amount Other scientific personnel</t>
  </si>
  <si>
    <t>Own contribution applicable?</t>
  </si>
  <si>
    <t>yes</t>
  </si>
  <si>
    <t>Maximum amount without own contribution</t>
  </si>
  <si>
    <t>Min % own contribution above threshold amount</t>
  </si>
  <si>
    <t>Min total amount investments</t>
  </si>
  <si>
    <t>Max total amount investments</t>
  </si>
  <si>
    <t>Row in table</t>
  </si>
  <si>
    <t>Total:</t>
  </si>
  <si>
    <t>Check FTE*year by PhD and PD for Material costs</t>
  </si>
  <si>
    <t>FTE*year</t>
  </si>
  <si>
    <t>Salary table VSNU/NFU</t>
  </si>
  <si>
    <t>Salary table personnel other institutes</t>
  </si>
  <si>
    <t>Max hourly rate</t>
  </si>
  <si>
    <t>instruction</t>
  </si>
  <si>
    <t>Materials</t>
  </si>
  <si>
    <t>Maximum allowed requested amount /FTE /year PostDoc/PhD</t>
  </si>
  <si>
    <t>Type HOT rates</t>
  </si>
  <si>
    <t>Cost Plus</t>
  </si>
  <si>
    <t>Costs accountant</t>
  </si>
  <si>
    <t>Knowledge Utilisation and Entrepeneurship</t>
  </si>
  <si>
    <t>Minimal amount, % of NWO contribution</t>
  </si>
  <si>
    <t>Max amount KU and Entrepeneurship</t>
  </si>
  <si>
    <t>Max amount Internationalisation and MfC</t>
  </si>
  <si>
    <t>Max amount MfC, % of NWO contribution</t>
  </si>
  <si>
    <t>Programme management</t>
  </si>
  <si>
    <t>Max amount, % of NWO contribution</t>
  </si>
  <si>
    <t>Min % co-funding, of total project budget</t>
  </si>
  <si>
    <t>Max % co-funding, of total project budget</t>
  </si>
  <si>
    <t>Min % in-cash co-funding, of total project budget</t>
  </si>
  <si>
    <t>Invoicing via NWO/knowledge institute</t>
  </si>
  <si>
    <t>Country Correction Coefficients</t>
  </si>
  <si>
    <t>https://www.nwo.nl/documents/nwo/beleid/money-follows-cooperation/nwo-country-correction-coefficients-ccc</t>
  </si>
  <si>
    <t>https://www.iso.org/iso-3166-country-codes.html</t>
  </si>
  <si>
    <t>Code</t>
  </si>
  <si>
    <t>Code and Country</t>
  </si>
  <si>
    <t>CC</t>
  </si>
  <si>
    <t>Categorie</t>
  </si>
  <si>
    <t>AL</t>
  </si>
  <si>
    <t>Albania</t>
  </si>
  <si>
    <t>Other Horizon 2020</t>
  </si>
  <si>
    <t>DZ</t>
  </si>
  <si>
    <t>Algeria</t>
  </si>
  <si>
    <t>Third countries</t>
  </si>
  <si>
    <t>AO</t>
  </si>
  <si>
    <t>Angola</t>
  </si>
  <si>
    <t>AR</t>
  </si>
  <si>
    <t>Argentina</t>
  </si>
  <si>
    <t>AM</t>
  </si>
  <si>
    <t>Armenia</t>
  </si>
  <si>
    <t>AU</t>
  </si>
  <si>
    <t>Australia</t>
  </si>
  <si>
    <t>AT</t>
  </si>
  <si>
    <t>Austria</t>
  </si>
  <si>
    <t>EU member states</t>
  </si>
  <si>
    <t>AZ</t>
  </si>
  <si>
    <t>Azerbaijan</t>
  </si>
  <si>
    <t>BD</t>
  </si>
  <si>
    <t>Bangladesh</t>
  </si>
  <si>
    <t>BB</t>
  </si>
  <si>
    <t>Barbados</t>
  </si>
  <si>
    <t>BY</t>
  </si>
  <si>
    <t>Belarus</t>
  </si>
  <si>
    <t>BE</t>
  </si>
  <si>
    <t>Belgium</t>
  </si>
  <si>
    <t>BZ</t>
  </si>
  <si>
    <t>Belize</t>
  </si>
  <si>
    <t>BJ</t>
  </si>
  <si>
    <t>Benin</t>
  </si>
  <si>
    <t>BM</t>
  </si>
  <si>
    <t>Bermuda</t>
  </si>
  <si>
    <t>BO</t>
  </si>
  <si>
    <t>Bolivia (Plurinational State of)</t>
  </si>
  <si>
    <t>BA</t>
  </si>
  <si>
    <t>Bosnia and Herzegovina</t>
  </si>
  <si>
    <t>BW</t>
  </si>
  <si>
    <t>Botswana</t>
  </si>
  <si>
    <t>BR</t>
  </si>
  <si>
    <t>Brazil</t>
  </si>
  <si>
    <t>BG</t>
  </si>
  <si>
    <t>Bulgaria</t>
  </si>
  <si>
    <t>BF</t>
  </si>
  <si>
    <t>Burkina Faso</t>
  </si>
  <si>
    <t>BI</t>
  </si>
  <si>
    <t>Burundi</t>
  </si>
  <si>
    <t>CV</t>
  </si>
  <si>
    <t>Cabo Verde</t>
  </si>
  <si>
    <t>KH</t>
  </si>
  <si>
    <t>Cambodia</t>
  </si>
  <si>
    <t>CM</t>
  </si>
  <si>
    <t>Cameroon</t>
  </si>
  <si>
    <t>CA</t>
  </si>
  <si>
    <t>Canada</t>
  </si>
  <si>
    <t>CF</t>
  </si>
  <si>
    <t>Central African Republic (the)</t>
  </si>
  <si>
    <t>TD</t>
  </si>
  <si>
    <t>Chad</t>
  </si>
  <si>
    <t>CL</t>
  </si>
  <si>
    <t>Chile</t>
  </si>
  <si>
    <t>CN</t>
  </si>
  <si>
    <t>China</t>
  </si>
  <si>
    <t>CO</t>
  </si>
  <si>
    <t>Colombia</t>
  </si>
  <si>
    <t>KM</t>
  </si>
  <si>
    <t>Comoros (the)</t>
  </si>
  <si>
    <t>CD</t>
  </si>
  <si>
    <t>Congo (the Democratic Republic of the)</t>
  </si>
  <si>
    <t>CG</t>
  </si>
  <si>
    <t>Congo (the)</t>
  </si>
  <si>
    <t>CR</t>
  </si>
  <si>
    <t>Costa Rica</t>
  </si>
  <si>
    <t>CI</t>
  </si>
  <si>
    <t>Côte d'Ivoire</t>
  </si>
  <si>
    <t>HR</t>
  </si>
  <si>
    <t>Croatia</t>
  </si>
  <si>
    <t>CU</t>
  </si>
  <si>
    <t>Cuba</t>
  </si>
  <si>
    <t>CY</t>
  </si>
  <si>
    <t>Cyprus</t>
  </si>
  <si>
    <t>CZ</t>
  </si>
  <si>
    <t>Czechia</t>
  </si>
  <si>
    <t>DK</t>
  </si>
  <si>
    <t>Denmark</t>
  </si>
  <si>
    <t>DJ</t>
  </si>
  <si>
    <t>Djibouti</t>
  </si>
  <si>
    <t>DO</t>
  </si>
  <si>
    <t>Dominican Republic (the)</t>
  </si>
  <si>
    <t>EC</t>
  </si>
  <si>
    <t>Ecuador</t>
  </si>
  <si>
    <t>EG</t>
  </si>
  <si>
    <t>Egypt</t>
  </si>
  <si>
    <t>SV</t>
  </si>
  <si>
    <t>El Salvador</t>
  </si>
  <si>
    <t>ER</t>
  </si>
  <si>
    <t>Eritrea</t>
  </si>
  <si>
    <t>EE</t>
  </si>
  <si>
    <t>Estonia</t>
  </si>
  <si>
    <t>SZ</t>
  </si>
  <si>
    <t>Eswatini</t>
  </si>
  <si>
    <t>ET</t>
  </si>
  <si>
    <t>Ethiopia</t>
  </si>
  <si>
    <t>FO</t>
  </si>
  <si>
    <t>Faroe Islands (the)</t>
  </si>
  <si>
    <t>FJ</t>
  </si>
  <si>
    <t>Fiji</t>
  </si>
  <si>
    <t>FI</t>
  </si>
  <si>
    <t>Finland</t>
  </si>
  <si>
    <t>FR</t>
  </si>
  <si>
    <t>France</t>
  </si>
  <si>
    <t>GA</t>
  </si>
  <si>
    <t>Gabon</t>
  </si>
  <si>
    <t>GM</t>
  </si>
  <si>
    <t>Gambia (the)</t>
  </si>
  <si>
    <t>GE</t>
  </si>
  <si>
    <t>Georgia</t>
  </si>
  <si>
    <t>DE</t>
  </si>
  <si>
    <t>Germany</t>
  </si>
  <si>
    <t>GH</t>
  </si>
  <si>
    <t>Ghana</t>
  </si>
  <si>
    <t>GT</t>
  </si>
  <si>
    <t>Guatemala</t>
  </si>
  <si>
    <t>GN</t>
  </si>
  <si>
    <t>Guinea</t>
  </si>
  <si>
    <t>GW</t>
  </si>
  <si>
    <t>Guinea-Bissau</t>
  </si>
  <si>
    <t>GY</t>
  </si>
  <si>
    <t>Guyana</t>
  </si>
  <si>
    <t>HT</t>
  </si>
  <si>
    <t>Haiti</t>
  </si>
  <si>
    <t>HN</t>
  </si>
  <si>
    <t>Honduras</t>
  </si>
  <si>
    <t>HK</t>
  </si>
  <si>
    <t>Hong Kong</t>
  </si>
  <si>
    <t>HU</t>
  </si>
  <si>
    <t>Hungary</t>
  </si>
  <si>
    <t>IS</t>
  </si>
  <si>
    <t>Iceland</t>
  </si>
  <si>
    <t>IN</t>
  </si>
  <si>
    <t>India</t>
  </si>
  <si>
    <t>ID</t>
  </si>
  <si>
    <t>Indonesia</t>
  </si>
  <si>
    <t>IE</t>
  </si>
  <si>
    <t>Ireland</t>
  </si>
  <si>
    <t>IL</t>
  </si>
  <si>
    <t>Israel</t>
  </si>
  <si>
    <t>IT</t>
  </si>
  <si>
    <t>Italy</t>
  </si>
  <si>
    <t>JM</t>
  </si>
  <si>
    <t>Jamaica</t>
  </si>
  <si>
    <t>JP</t>
  </si>
  <si>
    <t>Japan</t>
  </si>
  <si>
    <t>JO</t>
  </si>
  <si>
    <t>Jordan</t>
  </si>
  <si>
    <t>KZ</t>
  </si>
  <si>
    <t>Kazakhstan</t>
  </si>
  <si>
    <t>KE</t>
  </si>
  <si>
    <t>Kenya</t>
  </si>
  <si>
    <t>KR</t>
  </si>
  <si>
    <t>Korea (the Republic of)</t>
  </si>
  <si>
    <t>KG</t>
  </si>
  <si>
    <t>Kyrgyzstan</t>
  </si>
  <si>
    <t>LA</t>
  </si>
  <si>
    <t>Lao People's Democratic Republic (the)</t>
  </si>
  <si>
    <t>LV</t>
  </si>
  <si>
    <t>Latvia</t>
  </si>
  <si>
    <t>LB</t>
  </si>
  <si>
    <t>Lebanon</t>
  </si>
  <si>
    <t>LS</t>
  </si>
  <si>
    <t>Lesotho</t>
  </si>
  <si>
    <t>LR</t>
  </si>
  <si>
    <t>Liberia</t>
  </si>
  <si>
    <t>LY</t>
  </si>
  <si>
    <t>Libya</t>
  </si>
  <si>
    <t>LI</t>
  </si>
  <si>
    <t>Liechtenstein</t>
  </si>
  <si>
    <t>LT</t>
  </si>
  <si>
    <t>Lithuania</t>
  </si>
  <si>
    <t>LU</t>
  </si>
  <si>
    <t>Luxembourg</t>
  </si>
  <si>
    <t>MG</t>
  </si>
  <si>
    <t>Madagascar</t>
  </si>
  <si>
    <t>MW</t>
  </si>
  <si>
    <t>Malawi</t>
  </si>
  <si>
    <t>MY</t>
  </si>
  <si>
    <t>Malaysia</t>
  </si>
  <si>
    <t>ML</t>
  </si>
  <si>
    <t>Mali</t>
  </si>
  <si>
    <t>MT</t>
  </si>
  <si>
    <t>Malta</t>
  </si>
  <si>
    <t>MR</t>
  </si>
  <si>
    <t>Mauritania</t>
  </si>
  <si>
    <t>MU</t>
  </si>
  <si>
    <t>Mauritius</t>
  </si>
  <si>
    <t>MX</t>
  </si>
  <si>
    <t>Mexico</t>
  </si>
  <si>
    <t>MD</t>
  </si>
  <si>
    <t>Moldova (the Republic of)</t>
  </si>
  <si>
    <t>ME</t>
  </si>
  <si>
    <t>Montenegro</t>
  </si>
  <si>
    <t>MA</t>
  </si>
  <si>
    <t>Morocco</t>
  </si>
  <si>
    <t>MZ</t>
  </si>
  <si>
    <t>Mozambique</t>
  </si>
  <si>
    <t>MM</t>
  </si>
  <si>
    <t>Myanmar</t>
  </si>
  <si>
    <t>NA</t>
  </si>
  <si>
    <t>Namibia</t>
  </si>
  <si>
    <t>NP</t>
  </si>
  <si>
    <t>Nepal</t>
  </si>
  <si>
    <t>NL</t>
  </si>
  <si>
    <t>Netherlands (the)</t>
  </si>
  <si>
    <t>NC</t>
  </si>
  <si>
    <t>New Caledonia</t>
  </si>
  <si>
    <t>NZ</t>
  </si>
  <si>
    <t>New Zealand</t>
  </si>
  <si>
    <t>NI</t>
  </si>
  <si>
    <t>Nicaragua</t>
  </si>
  <si>
    <t>NE</t>
  </si>
  <si>
    <t>Niger (the)</t>
  </si>
  <si>
    <t>NG</t>
  </si>
  <si>
    <t>Nigeria</t>
  </si>
  <si>
    <t>MK</t>
  </si>
  <si>
    <t>North Macedonia</t>
  </si>
  <si>
    <t>NO</t>
  </si>
  <si>
    <t>Norway</t>
  </si>
  <si>
    <t>PK</t>
  </si>
  <si>
    <t>Pakistan</t>
  </si>
  <si>
    <t>PS</t>
  </si>
  <si>
    <t>PA</t>
  </si>
  <si>
    <t>Panama</t>
  </si>
  <si>
    <t>PG</t>
  </si>
  <si>
    <t>Papua New Guinea</t>
  </si>
  <si>
    <t>PY</t>
  </si>
  <si>
    <t>Paraguay</t>
  </si>
  <si>
    <t>PE</t>
  </si>
  <si>
    <t>Peru</t>
  </si>
  <si>
    <t>PH</t>
  </si>
  <si>
    <t>Philippines (the)</t>
  </si>
  <si>
    <t>PL</t>
  </si>
  <si>
    <t>Poland</t>
  </si>
  <si>
    <t>PT</t>
  </si>
  <si>
    <t>Portugal</t>
  </si>
  <si>
    <t>RO</t>
  </si>
  <si>
    <t>Romania</t>
  </si>
  <si>
    <t>RU</t>
  </si>
  <si>
    <t>Russian Federation (the)</t>
  </si>
  <si>
    <t>RW</t>
  </si>
  <si>
    <t>Rwanda</t>
  </si>
  <si>
    <t>WS</t>
  </si>
  <si>
    <t>Samoa</t>
  </si>
  <si>
    <t>SA</t>
  </si>
  <si>
    <t>Saudi Arabia</t>
  </si>
  <si>
    <t>SN</t>
  </si>
  <si>
    <t>Senegal</t>
  </si>
  <si>
    <t>RS</t>
  </si>
  <si>
    <t>Serbia</t>
  </si>
  <si>
    <t>SL</t>
  </si>
  <si>
    <t>Sierra Leone</t>
  </si>
  <si>
    <t>SG</t>
  </si>
  <si>
    <t>Singapore</t>
  </si>
  <si>
    <t>SK</t>
  </si>
  <si>
    <t>Slovakia</t>
  </si>
  <si>
    <t>SI</t>
  </si>
  <si>
    <t>Slovenia</t>
  </si>
  <si>
    <t>SB</t>
  </si>
  <si>
    <t>Solomon Islands</t>
  </si>
  <si>
    <t>ZA</t>
  </si>
  <si>
    <t>South Africa</t>
  </si>
  <si>
    <t>ES</t>
  </si>
  <si>
    <t>Spain</t>
  </si>
  <si>
    <t>LK</t>
  </si>
  <si>
    <t>Sri Lanka</t>
  </si>
  <si>
    <t>SD</t>
  </si>
  <si>
    <t>Sudan (the)</t>
  </si>
  <si>
    <t>SR</t>
  </si>
  <si>
    <t>Suriname</t>
  </si>
  <si>
    <t>SE</t>
  </si>
  <si>
    <t>Sweden</t>
  </si>
  <si>
    <t>CH</t>
  </si>
  <si>
    <t>Switzerland</t>
  </si>
  <si>
    <t>SY</t>
  </si>
  <si>
    <t>Syrian Arab Republic (the)</t>
  </si>
  <si>
    <t>TW</t>
  </si>
  <si>
    <t>Taiwan (Province of China)</t>
  </si>
  <si>
    <t>TJ</t>
  </si>
  <si>
    <t>Tajikistan</t>
  </si>
  <si>
    <t>TZ</t>
  </si>
  <si>
    <t>Tanzania, the United Republic of</t>
  </si>
  <si>
    <t>TH</t>
  </si>
  <si>
    <t>Thailand</t>
  </si>
  <si>
    <t>TL</t>
  </si>
  <si>
    <t>Timor-Leste</t>
  </si>
  <si>
    <t>TG</t>
  </si>
  <si>
    <t>Togo</t>
  </si>
  <si>
    <t>TO</t>
  </si>
  <si>
    <t>Tonga</t>
  </si>
  <si>
    <t>TT</t>
  </si>
  <si>
    <t>Trinidad and Tobago</t>
  </si>
  <si>
    <t>TN</t>
  </si>
  <si>
    <t>Tunisia</t>
  </si>
  <si>
    <t>TR</t>
  </si>
  <si>
    <t>Turkey</t>
  </si>
  <si>
    <t>TM</t>
  </si>
  <si>
    <t>Turkmenistan</t>
  </si>
  <si>
    <t>UG</t>
  </si>
  <si>
    <t>Uganda</t>
  </si>
  <si>
    <t>UA</t>
  </si>
  <si>
    <t>Ukraine</t>
  </si>
  <si>
    <t>AE</t>
  </si>
  <si>
    <t>United Arab Emirates (the)</t>
  </si>
  <si>
    <t>UK</t>
  </si>
  <si>
    <t>United Kingdom of Great Britain and Northern Ireland (the)</t>
  </si>
  <si>
    <t>US</t>
  </si>
  <si>
    <t>United States of America (the)</t>
  </si>
  <si>
    <t>UY</t>
  </si>
  <si>
    <t>Uruguay</t>
  </si>
  <si>
    <t>UZ</t>
  </si>
  <si>
    <t>Uzbekistan</t>
  </si>
  <si>
    <t>VU</t>
  </si>
  <si>
    <t>Vanuatu</t>
  </si>
  <si>
    <t>VE</t>
  </si>
  <si>
    <t>Venezuela (Bolivarian Republic of)</t>
  </si>
  <si>
    <t>VN</t>
  </si>
  <si>
    <t>Viet Nam</t>
  </si>
  <si>
    <t>YE</t>
  </si>
  <si>
    <t>Yemen</t>
  </si>
  <si>
    <t>ZM</t>
  </si>
  <si>
    <t>Zambia</t>
  </si>
  <si>
    <t>ZW</t>
  </si>
  <si>
    <t>Zimbabwe</t>
  </si>
  <si>
    <t>EL</t>
  </si>
  <si>
    <t>XK</t>
  </si>
  <si>
    <t>Checks on input</t>
  </si>
  <si>
    <t>Check exceeding max amount Other Scientific Personnel</t>
  </si>
  <si>
    <t>Situation</t>
  </si>
  <si>
    <t>Message</t>
  </si>
  <si>
    <t>Nr of months of academic personnel exceeding max project duration (or &gt;96 months).</t>
  </si>
  <si>
    <t>Number of months exceeds maximum.</t>
  </si>
  <si>
    <t>Exceeding nr months</t>
  </si>
  <si>
    <t>Row nr</t>
  </si>
  <si>
    <t>Appointment PhD less than the equivalent of 48 full-time months</t>
  </si>
  <si>
    <t>PhD duration eq. 48 months</t>
  </si>
  <si>
    <t>PhD duration less than minimal 48 fulltime months.</t>
  </si>
  <si>
    <t>Appointment 3-year PhD less than the equivalent of 36 full-time months</t>
  </si>
  <si>
    <t>3y PhD &lt;36 months</t>
  </si>
  <si>
    <t>3-years PhD duration less than minimal 36 fulltime months.</t>
  </si>
  <si>
    <t>PDEng position can only be requested in combination with PhD or Postdoc</t>
  </si>
  <si>
    <t>PDEng combination with PhD/PD</t>
  </si>
  <si>
    <t>PDENg position can only be requested if also PhD or PD position is requested.</t>
  </si>
  <si>
    <t>PDEng position may not exceed equivalent of 24 fulltime months</t>
  </si>
  <si>
    <t>PDEng duration</t>
  </si>
  <si>
    <t>PDEng duration exceeds maximum of equivalent of 24 fulltime months.</t>
  </si>
  <si>
    <t>Postdoc position should be at least equivalent of 6 fulltime months.</t>
  </si>
  <si>
    <t>Postdoc position may not exceed equivalent of 48 fulltime months</t>
  </si>
  <si>
    <t>PD duration less than minimal equivalent of 6 fulltime months.</t>
  </si>
  <si>
    <t>PD min duration</t>
  </si>
  <si>
    <t>PD max duration</t>
  </si>
  <si>
    <t>PD duration exceeds maximal equivalent of 48 fulltime months.</t>
  </si>
  <si>
    <t>Non-scientific personnel only in combination with PhD or PD</t>
  </si>
  <si>
    <t>NSP combi</t>
  </si>
  <si>
    <t>Max k€ 100 can be requested for NSP</t>
  </si>
  <si>
    <t>NSP max amount</t>
  </si>
  <si>
    <t>Check exceeding max amount Non-Scientific Personnel</t>
  </si>
  <si>
    <t>NSP position should be at least equivalent of 6 fulltime months</t>
  </si>
  <si>
    <t>NSP duration less than minimal equivalent of 6 fulltime months.</t>
  </si>
  <si>
    <t>NSP position may not exceed equivalent of 48 fulltime months</t>
  </si>
  <si>
    <t>NSP duration exceeds maximal equivalent of 48 fulltime months.</t>
  </si>
  <si>
    <t>NSP min duration</t>
  </si>
  <si>
    <t>NSP max duration</t>
  </si>
  <si>
    <t>Combined notes</t>
  </si>
  <si>
    <t xml:space="preserve">The requested amount for Non-Scientific Personnel exceeds the limit of € 100.000.
</t>
  </si>
  <si>
    <t>Other scientific personnel only in combination with PhD or PD</t>
  </si>
  <si>
    <t>Max k€ 100 can be requested for OSP</t>
  </si>
  <si>
    <t>OSP position should be at least equivalent of 6 fulltime months</t>
  </si>
  <si>
    <t>OSP position may not exceed equivalent of 48 fulltime months</t>
  </si>
  <si>
    <t>An OSP-position can only be applied for in combination with a PostDoc and/or Phd/PDEng/MD PhD.</t>
  </si>
  <si>
    <t xml:space="preserve">The requested amount for Other Scientific Personnel exceeds the limit of € 100.000.
</t>
  </si>
  <si>
    <t>OSP duration less than minimal equivalent of 6 fulltime months.</t>
  </si>
  <si>
    <t>OSP duration exceeds maximal equivalent of 48 fulltime months.</t>
  </si>
  <si>
    <t>OSP combi with PD/PhD</t>
  </si>
  <si>
    <t>OSP max amount</t>
  </si>
  <si>
    <t>OSP min duration</t>
  </si>
  <si>
    <t>OSP max duration</t>
  </si>
  <si>
    <t>Research leave - max duration equivalent of 5 fulltime months</t>
  </si>
  <si>
    <t>Research leave - max duration</t>
  </si>
  <si>
    <t>Check exceeding max FTE * months Research leave</t>
  </si>
  <si>
    <t>The total duration of Research Leave exceeds the maximal equivalent of 5 fulltime months.</t>
  </si>
  <si>
    <t>Combined notes per position - academic</t>
  </si>
  <si>
    <t>Benchfee - requested number of benchfees exceeds FTE</t>
  </si>
  <si>
    <t>Requested number of benchfee exceeds FTE for this position.</t>
  </si>
  <si>
    <t>Check FTE*year by Scientific employee non-academic for Material costs</t>
  </si>
  <si>
    <t>Total #hours</t>
  </si>
  <si>
    <t>Row in table containing 'researcher'</t>
  </si>
  <si>
    <t>years</t>
  </si>
  <si>
    <t>Maximum allowed requested material budget per non-academic researcher, per year of appointment</t>
  </si>
  <si>
    <t>Minimum FTE of non-academic researcher to allow for material budget</t>
  </si>
  <si>
    <t>Minimum nr of months appointment of non-academic researcher to allow for material budget</t>
  </si>
  <si>
    <t># hours/year for non-academic personnel</t>
  </si>
  <si>
    <t>Benchee - requested for non-specified category</t>
  </si>
  <si>
    <t>Benchfee can only be requested for PhD and Postdoc positions.</t>
  </si>
  <si>
    <t>MfC personnel - no amount given for Other Scientific personnel</t>
  </si>
  <si>
    <t>Provide the costs for this position.</t>
  </si>
  <si>
    <t>Total amount of KU and entrepeneurship too low</t>
  </si>
  <si>
    <t>Total amount of KU and entrepeneurship too high</t>
  </si>
  <si>
    <t>Total amount for MfC too high</t>
  </si>
  <si>
    <t>Total amount Internationalisation and MfC too high</t>
  </si>
  <si>
    <t>Minimal NWO contribution from which Prog Mngmt can be requested</t>
  </si>
  <si>
    <t>Project management - cannot be requested</t>
  </si>
  <si>
    <t>Project management - exceeding max amount</t>
  </si>
  <si>
    <t>In-cash cofunding - not enough</t>
  </si>
  <si>
    <t>Cofunding - not enough</t>
  </si>
  <si>
    <t>Cofunding - too much</t>
  </si>
  <si>
    <t>VSNU:</t>
  </si>
  <si>
    <t>NFU:</t>
  </si>
  <si>
    <t>HOT-Tabel van:</t>
  </si>
  <si>
    <t>* Financed via NWO is including In-Cash via NWO</t>
  </si>
  <si>
    <t>Financed via NWO *</t>
  </si>
  <si>
    <t>In-cash via NWO</t>
  </si>
  <si>
    <t>TKI/PPS-Project-allowance</t>
  </si>
  <si>
    <t>Total via NWO</t>
  </si>
  <si>
    <t>Financed via Institute</t>
  </si>
  <si>
    <t>In-cash via other</t>
  </si>
  <si>
    <t>In-kind</t>
  </si>
  <si>
    <t>Total project</t>
  </si>
  <si>
    <t>Total personal</t>
  </si>
  <si>
    <t>-Personnel academic institutes (incl benchfee)</t>
  </si>
  <si>
    <t>-Personnel other institutes</t>
  </si>
  <si>
    <t>Total Material</t>
  </si>
  <si>
    <t>Total investments</t>
  </si>
  <si>
    <t>Total Knowledge utilisation and entrepreneurship</t>
  </si>
  <si>
    <t>-Knowledge utilisation</t>
  </si>
  <si>
    <t>-Entrepreneurship</t>
  </si>
  <si>
    <t>Total Internationalisation and Money follows Cooperation</t>
  </si>
  <si>
    <t xml:space="preserve">-Internationalisation </t>
  </si>
  <si>
    <t>-Money follows Cooperation</t>
  </si>
  <si>
    <t>Total project management</t>
  </si>
  <si>
    <t>Total projectfee</t>
  </si>
  <si>
    <t>In-cash via NWO excluded projectfee</t>
  </si>
  <si>
    <t>Totaal in-cash</t>
  </si>
  <si>
    <t>Total amount for tranches</t>
  </si>
  <si>
    <t>Summary Finance Name Call</t>
  </si>
  <si>
    <t>Summary sheet for internal use (UNDER CONSTRUCTION)</t>
  </si>
  <si>
    <t>Date:</t>
  </si>
  <si>
    <t>Checklist valid entries</t>
  </si>
  <si>
    <t>Start date later than end date</t>
  </si>
  <si>
    <t>Start date before end date.</t>
  </si>
  <si>
    <t>Start date before today</t>
  </si>
  <si>
    <t>Start date lies in the past.</t>
  </si>
  <si>
    <t>Notes on budget format:
  - Only the blue-marked fields should be filled in;
  - Under ‘Organisation type’, please select the type of the beneficiary 
     organisation (in case of main or co-applicants) or type of 
     co-funding organisation (in case of a co-funder); 
   - In case you do not have to pay VAT because of own appointments,
     VAT cannot be included in the budget;
  - You may wish to consult the instruction manual on this budget form, 
     which can be found on the website of this call.</t>
  </si>
  <si>
    <t>File number (filled in by NWO):</t>
  </si>
  <si>
    <t>7.1</t>
  </si>
  <si>
    <t>knowledge institute</t>
  </si>
  <si>
    <t>Scale 1</t>
  </si>
  <si>
    <t>Scale 3</t>
  </si>
  <si>
    <t>Scale 4</t>
  </si>
  <si>
    <t>Scale 5</t>
  </si>
  <si>
    <t>Scale 6</t>
  </si>
  <si>
    <t>Scale 7</t>
  </si>
  <si>
    <t>Scale 8</t>
  </si>
  <si>
    <t>Scale 9</t>
  </si>
  <si>
    <t>Scale 10</t>
  </si>
  <si>
    <t>Scale 11</t>
  </si>
  <si>
    <t>Scale 12</t>
  </si>
  <si>
    <t>Scale 13</t>
  </si>
  <si>
    <t>Scale 14</t>
  </si>
  <si>
    <t>Scale 15</t>
  </si>
  <si>
    <t>Scale 16</t>
  </si>
  <si>
    <t>Scale 17</t>
  </si>
  <si>
    <t>Scale 18</t>
  </si>
  <si>
    <t>Scale 2</t>
  </si>
  <si>
    <t>Subproject 1</t>
  </si>
  <si>
    <t>Subproject 2</t>
  </si>
  <si>
    <t>Sybproject 3</t>
  </si>
  <si>
    <t>Subproject 3</t>
  </si>
  <si>
    <t>Kleine projecten voor NWA-routes 21/22</t>
  </si>
  <si>
    <t>Benchfee only for PhD and PD - project 1</t>
  </si>
  <si>
    <t>Benchfee only for PhD and PD - project 2</t>
  </si>
  <si>
    <t>Benchfee only for PhD and PD - project 3</t>
  </si>
  <si>
    <t>Subproject leader: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</si>
</sst>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"/>
    <numFmt numFmtId="165" formatCode="0.0%"/>
    <numFmt numFmtId="166" formatCode="[$-413]d/mmm/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1356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BDE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lightUp"/>
    </fill>
    <fill>
      <patternFill patternType="lightUp">
        <bgColor theme="0" tint="-0.24994659260841701"/>
      </patternFill>
    </fill>
    <fill>
      <patternFill patternType="solid">
        <fgColor rgb="FFFF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thin">
        <color theme="4" tint="0.39997558519241921"/>
      </top>
      <bottom/>
      <diagonal/>
    </border>
    <border>
      <left/>
      <right style="medium">
        <color indexed="64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14" fontId="4" fillId="3" borderId="2" xfId="0" applyNumberFormat="1" applyFont="1" applyFill="1" applyBorder="1" applyAlignment="1" applyProtection="1">
      <alignment vertical="center"/>
      <protection hidden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2" xfId="0" applyFont="1" applyFill="1" applyBorder="1" applyAlignment="1">
      <alignment vertical="center"/>
    </xf>
    <xf numFmtId="164" fontId="3" fillId="0" borderId="2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left" vertical="center"/>
    </xf>
    <xf numFmtId="164" fontId="4" fillId="0" borderId="15" xfId="0" applyNumberFormat="1" applyFont="1" applyFill="1" applyBorder="1" applyAlignment="1" applyProtection="1">
      <alignment vertical="center"/>
      <protection hidden="1"/>
    </xf>
    <xf numFmtId="164" fontId="4" fillId="0" borderId="15" xfId="0" applyNumberFormat="1" applyFont="1" applyBorder="1" applyAlignment="1" applyProtection="1">
      <alignment vertical="center"/>
      <protection hidden="1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5" borderId="22" xfId="0" applyNumberFormat="1" applyFont="1" applyFill="1" applyBorder="1" applyAlignment="1" applyProtection="1">
      <alignment horizontal="center" vertical="center"/>
      <protection locked="0"/>
    </xf>
    <xf numFmtId="164" fontId="3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right" vertical="center"/>
      <protection hidden="1"/>
    </xf>
    <xf numFmtId="0" fontId="4" fillId="6" borderId="5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vertical="top"/>
      <protection hidden="1"/>
    </xf>
    <xf numFmtId="0" fontId="3" fillId="0" borderId="17" xfId="0" applyFont="1" applyFill="1" applyBorder="1" applyAlignment="1" applyProtection="1">
      <alignment vertical="center"/>
      <protection hidden="1"/>
    </xf>
    <xf numFmtId="0" fontId="3" fillId="0" borderId="16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  <protection hidden="1"/>
    </xf>
    <xf numFmtId="0" fontId="3" fillId="0" borderId="32" xfId="0" applyNumberFormat="1" applyFont="1" applyFill="1" applyBorder="1" applyAlignment="1" applyProtection="1">
      <alignment horizontal="left" vertical="center"/>
      <protection hidden="1"/>
    </xf>
    <xf numFmtId="0" fontId="3" fillId="0" borderId="14" xfId="0" applyNumberFormat="1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16" xfId="0" applyFont="1" applyBorder="1" applyAlignment="1" applyProtection="1">
      <alignment vertical="center"/>
      <protection hidden="1"/>
    </xf>
    <xf numFmtId="0" fontId="0" fillId="0" borderId="16" xfId="0" applyFont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NumberFormat="1" applyFont="1" applyAlignment="1" applyProtection="1">
      <alignment vertical="center"/>
      <protection hidden="1"/>
    </xf>
    <xf numFmtId="0" fontId="0" fillId="0" borderId="0" xfId="0" applyNumberFormat="1" applyFont="1" applyBorder="1" applyAlignment="1" applyProtection="1">
      <alignment vertical="center"/>
      <protection hidden="1"/>
    </xf>
    <xf numFmtId="0" fontId="0" fillId="0" borderId="0" xfId="0" applyNumberFormat="1" applyFont="1" applyBorder="1" applyAlignment="1">
      <alignment vertical="center" wrapText="1"/>
    </xf>
    <xf numFmtId="0" fontId="0" fillId="0" borderId="16" xfId="0" applyNumberFormat="1" applyFont="1" applyBorder="1" applyAlignment="1" applyProtection="1">
      <alignment vertical="center"/>
      <protection hidden="1"/>
    </xf>
    <xf numFmtId="0" fontId="1" fillId="0" borderId="0" xfId="0" applyNumberFormat="1" applyFont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3" fillId="5" borderId="33" xfId="0" applyFont="1" applyFill="1" applyBorder="1" applyAlignment="1" applyProtection="1">
      <alignment vertical="center"/>
      <protection locked="0"/>
    </xf>
    <xf numFmtId="0" fontId="3" fillId="5" borderId="27" xfId="0" applyFont="1" applyFill="1" applyBorder="1" applyAlignment="1" applyProtection="1">
      <alignment vertical="center"/>
      <protection locked="0"/>
    </xf>
    <xf numFmtId="0" fontId="4" fillId="6" borderId="16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vertical="center"/>
    </xf>
    <xf numFmtId="0" fontId="11" fillId="7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3" fillId="5" borderId="27" xfId="0" applyFont="1" applyFill="1" applyBorder="1" applyAlignment="1" applyProtection="1">
      <alignment vertical="center"/>
      <protection locked="0"/>
    </xf>
    <xf numFmtId="164" fontId="3" fillId="0" borderId="46" xfId="0" applyNumberFormat="1" applyFont="1" applyBorder="1" applyAlignment="1" applyProtection="1">
      <alignment vertical="center"/>
      <protection hidden="1"/>
    </xf>
    <xf numFmtId="164" fontId="3" fillId="0" borderId="45" xfId="0" applyNumberFormat="1" applyFont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horizontal="center" vertical="center"/>
    </xf>
    <xf numFmtId="164" fontId="12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31" xfId="0" applyFont="1" applyFill="1" applyBorder="1" applyAlignment="1" applyProtection="1">
      <alignment horizontal="left" vertical="center"/>
      <protection locked="0"/>
    </xf>
    <xf numFmtId="0" fontId="3" fillId="5" borderId="37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5" borderId="4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horizontal="right" vertical="center"/>
      <protection hidden="1"/>
    </xf>
    <xf numFmtId="3" fontId="3" fillId="0" borderId="22" xfId="0" applyNumberFormat="1" applyFont="1" applyFill="1" applyBorder="1" applyAlignment="1" applyProtection="1">
      <alignment horizontal="center" vertical="center"/>
      <protection hidden="1"/>
    </xf>
    <xf numFmtId="3" fontId="3" fillId="0" borderId="26" xfId="0" applyNumberFormat="1" applyFont="1" applyFill="1" applyBorder="1" applyAlignment="1" applyProtection="1">
      <alignment horizontal="center" vertical="center"/>
      <protection hidden="1"/>
    </xf>
    <xf numFmtId="0" fontId="3" fillId="5" borderId="27" xfId="0" applyFont="1" applyFill="1" applyBorder="1" applyAlignment="1" applyProtection="1">
      <alignment horizontal="left" vertical="center"/>
      <protection locked="0"/>
    </xf>
    <xf numFmtId="0" fontId="3" fillId="5" borderId="29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7" xfId="0" applyFont="1" applyFill="1" applyBorder="1" applyAlignment="1" applyProtection="1">
      <alignment vertical="center"/>
      <protection locked="0"/>
    </xf>
    <xf numFmtId="0" fontId="3" fillId="5" borderId="39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hidden="1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33" xfId="0" applyFont="1" applyFill="1" applyBorder="1" applyAlignment="1" applyProtection="1">
      <alignment vertical="center"/>
      <protection locked="0"/>
    </xf>
    <xf numFmtId="0" fontId="3" fillId="5" borderId="33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13" fillId="5" borderId="27" xfId="0" applyFont="1" applyFill="1" applyBorder="1" applyAlignment="1" applyProtection="1">
      <alignment horizontal="left" vertical="center"/>
      <protection locked="0"/>
    </xf>
    <xf numFmtId="0" fontId="13" fillId="5" borderId="48" xfId="0" applyFont="1" applyFill="1" applyBorder="1" applyAlignment="1" applyProtection="1">
      <alignment horizontal="left" vertical="center"/>
      <protection locked="0"/>
    </xf>
    <xf numFmtId="0" fontId="13" fillId="5" borderId="31" xfId="0" applyFont="1" applyFill="1" applyBorder="1" applyAlignment="1" applyProtection="1">
      <alignment horizontal="left" vertical="center"/>
      <protection locked="0"/>
    </xf>
    <xf numFmtId="0" fontId="3" fillId="5" borderId="50" xfId="0" applyFont="1" applyFill="1" applyBorder="1" applyAlignment="1" applyProtection="1">
      <alignment horizontal="left" vertical="center"/>
      <protection locked="0"/>
    </xf>
    <xf numFmtId="2" fontId="3" fillId="5" borderId="22" xfId="0" applyNumberFormat="1" applyFont="1" applyFill="1" applyBorder="1" applyAlignment="1" applyProtection="1">
      <alignment horizontal="center" vertical="center"/>
      <protection locked="0"/>
    </xf>
    <xf numFmtId="2" fontId="3" fillId="5" borderId="26" xfId="0" applyNumberFormat="1" applyFont="1" applyFill="1" applyBorder="1" applyAlignment="1" applyProtection="1">
      <alignment horizontal="center" vertical="center"/>
      <protection locked="0"/>
    </xf>
    <xf numFmtId="1" fontId="3" fillId="5" borderId="22" xfId="0" applyNumberFormat="1" applyFont="1" applyFill="1" applyBorder="1" applyAlignment="1" applyProtection="1">
      <alignment horizontal="center" vertical="center"/>
      <protection locked="0"/>
    </xf>
    <xf numFmtId="1" fontId="3" fillId="5" borderId="26" xfId="0" applyNumberFormat="1" applyFont="1" applyFill="1" applyBorder="1" applyAlignment="1" applyProtection="1">
      <alignment horizontal="center" vertical="center"/>
      <protection locked="0"/>
    </xf>
    <xf numFmtId="1" fontId="12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33" xfId="0" applyFont="1" applyFill="1" applyBorder="1" applyAlignment="1" applyProtection="1">
      <alignment horizontal="left" vertical="center"/>
    </xf>
    <xf numFmtId="0" fontId="3" fillId="5" borderId="40" xfId="0" applyFont="1" applyFill="1" applyBorder="1" applyAlignment="1" applyProtection="1">
      <alignment horizontal="left" vertical="center"/>
    </xf>
    <xf numFmtId="0" fontId="3" fillId="5" borderId="27" xfId="0" applyFont="1" applyFill="1" applyBorder="1" applyAlignment="1" applyProtection="1">
      <alignment horizontal="left" vertical="center"/>
    </xf>
    <xf numFmtId="0" fontId="3" fillId="5" borderId="28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  <protection hidden="1"/>
    </xf>
    <xf numFmtId="0" fontId="13" fillId="5" borderId="27" xfId="0" applyFont="1" applyFill="1" applyBorder="1" applyAlignment="1" applyProtection="1">
      <alignment horizontal="left" vertical="center"/>
    </xf>
    <xf numFmtId="0" fontId="13" fillId="5" borderId="28" xfId="0" applyFont="1" applyFill="1" applyBorder="1" applyAlignment="1" applyProtection="1">
      <alignment horizontal="left" vertical="center"/>
    </xf>
    <xf numFmtId="0" fontId="13" fillId="5" borderId="48" xfId="0" applyFont="1" applyFill="1" applyBorder="1" applyAlignment="1" applyProtection="1">
      <alignment horizontal="left" vertical="center"/>
    </xf>
    <xf numFmtId="0" fontId="13" fillId="5" borderId="49" xfId="0" applyFont="1" applyFill="1" applyBorder="1" applyAlignment="1" applyProtection="1">
      <alignment horizontal="left" vertical="center"/>
    </xf>
    <xf numFmtId="0" fontId="3" fillId="5" borderId="33" xfId="0" applyFont="1" applyFill="1" applyBorder="1" applyAlignment="1" applyProtection="1">
      <alignment vertical="center"/>
    </xf>
    <xf numFmtId="0" fontId="3" fillId="5" borderId="40" xfId="0" applyFont="1" applyFill="1" applyBorder="1" applyAlignment="1" applyProtection="1">
      <alignment vertical="center"/>
    </xf>
    <xf numFmtId="0" fontId="3" fillId="5" borderId="27" xfId="0" applyFont="1" applyFill="1" applyBorder="1" applyAlignment="1" applyProtection="1">
      <alignment vertical="center"/>
    </xf>
    <xf numFmtId="0" fontId="3" fillId="5" borderId="28" xfId="0" applyFont="1" applyFill="1" applyBorder="1" applyAlignment="1" applyProtection="1">
      <alignment vertical="center"/>
    </xf>
    <xf numFmtId="0" fontId="3" fillId="6" borderId="12" xfId="0" applyFont="1" applyFill="1" applyBorder="1" applyAlignment="1" applyProtection="1">
      <alignment vertical="center"/>
      <protection hidden="1"/>
    </xf>
    <xf numFmtId="0" fontId="3" fillId="6" borderId="13" xfId="0" applyFont="1" applyFill="1" applyBorder="1" applyAlignment="1" applyProtection="1">
      <alignment vertical="center"/>
      <protection hidden="1"/>
    </xf>
    <xf numFmtId="0" fontId="3" fillId="5" borderId="33" xfId="0" applyFont="1" applyFill="1" applyBorder="1" applyAlignment="1" applyProtection="1">
      <alignment vertical="center"/>
      <protection hidden="1"/>
    </xf>
    <xf numFmtId="0" fontId="3" fillId="5" borderId="40" xfId="0" applyFont="1" applyFill="1" applyBorder="1" applyAlignment="1" applyProtection="1">
      <alignment vertical="center"/>
      <protection hidden="1"/>
    </xf>
    <xf numFmtId="0" fontId="3" fillId="5" borderId="27" xfId="0" applyFont="1" applyFill="1" applyBorder="1" applyAlignment="1" applyProtection="1">
      <alignment vertical="center"/>
      <protection hidden="1"/>
    </xf>
    <xf numFmtId="0" fontId="3" fillId="5" borderId="28" xfId="0" applyFont="1" applyFill="1" applyBorder="1" applyAlignment="1" applyProtection="1">
      <alignment vertical="center"/>
      <protection hidden="1"/>
    </xf>
    <xf numFmtId="0" fontId="3" fillId="5" borderId="48" xfId="0" applyFont="1" applyFill="1" applyBorder="1" applyAlignment="1" applyProtection="1">
      <alignment vertical="center"/>
      <protection hidden="1"/>
    </xf>
    <xf numFmtId="0" fontId="3" fillId="0" borderId="51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Border="1" applyAlignment="1" applyProtection="1">
      <alignment vertical="center"/>
      <protection hidden="1"/>
    </xf>
    <xf numFmtId="0" fontId="3" fillId="5" borderId="30" xfId="0" applyNumberFormat="1" applyFont="1" applyFill="1" applyBorder="1" applyAlignment="1" applyProtection="1">
      <alignment horizontal="left" vertical="center"/>
      <protection locked="0"/>
    </xf>
    <xf numFmtId="0" fontId="3" fillId="5" borderId="3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/>
    <xf numFmtId="164" fontId="3" fillId="5" borderId="24" xfId="0" applyNumberFormat="1" applyFont="1" applyFill="1" applyBorder="1" applyAlignment="1" applyProtection="1">
      <alignment vertical="center"/>
      <protection locked="0"/>
    </xf>
    <xf numFmtId="164" fontId="3" fillId="5" borderId="53" xfId="0" applyNumberFormat="1" applyFont="1" applyFill="1" applyBorder="1" applyAlignment="1" applyProtection="1">
      <alignment vertical="center"/>
      <protection locked="0"/>
    </xf>
    <xf numFmtId="164" fontId="3" fillId="0" borderId="2" xfId="0" applyNumberFormat="1" applyFont="1" applyFill="1" applyBorder="1" applyAlignment="1" applyProtection="1">
      <alignment vertical="center"/>
      <protection hidden="1"/>
    </xf>
    <xf numFmtId="164" fontId="13" fillId="0" borderId="2" xfId="0" applyNumberFormat="1" applyFont="1" applyFill="1" applyBorder="1" applyAlignment="1" applyProtection="1">
      <alignment vertical="center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0" fontId="13" fillId="0" borderId="4" xfId="0" applyFont="1" applyFill="1" applyBorder="1" applyAlignment="1" applyProtection="1">
      <alignment horizontal="left" vertical="center"/>
      <protection hidden="1"/>
    </xf>
    <xf numFmtId="0" fontId="13" fillId="0" borderId="5" xfId="0" applyFont="1" applyFill="1" applyBorder="1" applyAlignment="1" applyProtection="1">
      <alignment horizontal="left" vertical="center"/>
      <protection hidden="1"/>
    </xf>
    <xf numFmtId="0" fontId="13" fillId="0" borderId="6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vertic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right" vertical="center"/>
      <protection hidden="1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14" fontId="3" fillId="0" borderId="13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right" vertical="center"/>
      <protection hidden="1"/>
    </xf>
    <xf numFmtId="1" fontId="3" fillId="0" borderId="1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  <protection hidden="1"/>
    </xf>
    <xf numFmtId="1" fontId="3" fillId="0" borderId="0" xfId="0" applyNumberFormat="1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horizontal="center" vertical="center"/>
      <protection hidden="1"/>
    </xf>
    <xf numFmtId="0" fontId="15" fillId="0" borderId="7" xfId="0" applyFont="1" applyFill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right" vertical="center"/>
      <protection hidden="1"/>
    </xf>
    <xf numFmtId="164" fontId="15" fillId="0" borderId="2" xfId="0" applyNumberFormat="1" applyFont="1" applyBorder="1" applyAlignment="1" applyProtection="1">
      <alignment vertical="center"/>
      <protection hidden="1"/>
    </xf>
    <xf numFmtId="3" fontId="3" fillId="5" borderId="40" xfId="0" applyNumberFormat="1" applyFont="1" applyFill="1" applyBorder="1" applyAlignment="1" applyProtection="1">
      <alignment horizontal="center" vertical="center"/>
      <protection locked="0"/>
    </xf>
    <xf numFmtId="3" fontId="3" fillId="5" borderId="28" xfId="0" applyNumberFormat="1" applyFont="1" applyFill="1" applyBorder="1" applyAlignment="1" applyProtection="1">
      <alignment horizontal="center" vertical="center"/>
      <protection locked="0"/>
    </xf>
    <xf numFmtId="4" fontId="3" fillId="0" borderId="22" xfId="0" applyNumberFormat="1" applyFont="1" applyFill="1" applyBorder="1" applyAlignment="1" applyProtection="1">
      <alignment horizontal="center" vertical="center"/>
      <protection hidden="1"/>
    </xf>
    <xf numFmtId="4" fontId="3" fillId="0" borderId="26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Font="1" applyAlignment="1" applyProtection="1">
      <alignment horizontal="left" vertical="center"/>
      <protection hidden="1"/>
    </xf>
    <xf numFmtId="0" fontId="0" fillId="0" borderId="42" xfId="0" applyFont="1" applyFill="1" applyBorder="1" applyAlignment="1">
      <alignment vertical="center"/>
    </xf>
    <xf numFmtId="164" fontId="0" fillId="0" borderId="41" xfId="0" applyNumberFormat="1" applyFont="1" applyFill="1" applyBorder="1" applyAlignment="1">
      <alignment vertical="center"/>
    </xf>
    <xf numFmtId="164" fontId="0" fillId="0" borderId="43" xfId="0" applyNumberFormat="1" applyFont="1" applyFill="1" applyBorder="1" applyAlignment="1">
      <alignment vertical="center"/>
    </xf>
    <xf numFmtId="0" fontId="0" fillId="0" borderId="0" xfId="0" applyFont="1" applyFill="1" applyAlignment="1" applyProtection="1">
      <alignment vertical="center"/>
      <protection hidden="1"/>
    </xf>
    <xf numFmtId="164" fontId="0" fillId="0" borderId="0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47" xfId="0" applyFont="1" applyFill="1" applyBorder="1" applyAlignment="1" applyProtection="1">
      <alignment horizontal="left" vertical="center"/>
      <protection hidden="1"/>
    </xf>
    <xf numFmtId="0" fontId="3" fillId="0" borderId="5" xfId="0" applyFont="1" applyBorder="1" applyAlignment="1" applyProtection="1">
      <alignment horizontal="right" vertical="center"/>
      <protection hidden="1"/>
    </xf>
    <xf numFmtId="0" fontId="4" fillId="0" borderId="56" xfId="0" applyFont="1" applyFill="1" applyBorder="1" applyAlignment="1">
      <alignment horizontal="center" vertical="center"/>
    </xf>
    <xf numFmtId="164" fontId="3" fillId="5" borderId="46" xfId="0" applyNumberFormat="1" applyFont="1" applyFill="1" applyBorder="1" applyAlignment="1" applyProtection="1">
      <alignment vertical="center"/>
      <protection locked="0"/>
    </xf>
    <xf numFmtId="164" fontId="3" fillId="5" borderId="45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right" vertical="center"/>
      <protection hidden="1"/>
    </xf>
    <xf numFmtId="164" fontId="3" fillId="5" borderId="55" xfId="0" applyNumberFormat="1" applyFont="1" applyFill="1" applyBorder="1" applyAlignment="1" applyProtection="1">
      <alignment vertical="center"/>
      <protection locked="0"/>
    </xf>
    <xf numFmtId="164" fontId="13" fillId="5" borderId="45" xfId="0" applyNumberFormat="1" applyFont="1" applyFill="1" applyBorder="1" applyAlignment="1" applyProtection="1">
      <alignment vertical="center"/>
      <protection locked="0"/>
    </xf>
    <xf numFmtId="0" fontId="3" fillId="5" borderId="37" xfId="0" applyNumberFormat="1" applyFont="1" applyFill="1" applyBorder="1" applyAlignment="1" applyProtection="1">
      <alignment horizontal="left" vertical="center"/>
      <protection locked="0"/>
    </xf>
    <xf numFmtId="0" fontId="3" fillId="5" borderId="31" xfId="0" applyNumberFormat="1" applyFont="1" applyFill="1" applyBorder="1" applyAlignment="1" applyProtection="1">
      <alignment horizontal="left" vertical="center"/>
      <protection locked="0"/>
    </xf>
    <xf numFmtId="0" fontId="12" fillId="5" borderId="31" xfId="0" applyNumberFormat="1" applyFont="1" applyFill="1" applyBorder="1" applyAlignment="1" applyProtection="1">
      <alignment horizontal="left" vertical="center"/>
      <protection locked="0"/>
    </xf>
    <xf numFmtId="164" fontId="12" fillId="0" borderId="45" xfId="0" applyNumberFormat="1" applyFont="1" applyBorder="1" applyAlignment="1" applyProtection="1">
      <alignment vertical="center"/>
      <protection hidden="1"/>
    </xf>
    <xf numFmtId="0" fontId="3" fillId="5" borderId="50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9" fontId="0" fillId="0" borderId="0" xfId="0" applyNumberFormat="1" applyFont="1" applyAlignment="1" applyProtection="1">
      <alignment horizontal="left" vertical="center"/>
      <protection hidden="1"/>
    </xf>
    <xf numFmtId="164" fontId="0" fillId="0" borderId="21" xfId="0" applyNumberFormat="1" applyFont="1" applyBorder="1" applyAlignment="1" applyProtection="1">
      <alignment vertical="center"/>
      <protection hidden="1"/>
    </xf>
    <xf numFmtId="164" fontId="0" fillId="0" borderId="54" xfId="0" applyNumberFormat="1" applyFont="1" applyBorder="1" applyAlignment="1" applyProtection="1">
      <alignment vertical="center"/>
      <protection hidden="1"/>
    </xf>
    <xf numFmtId="164" fontId="0" fillId="0" borderId="59" xfId="0" applyNumberFormat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4" fontId="0" fillId="0" borderId="21" xfId="0" applyNumberFormat="1" applyFont="1" applyBorder="1" applyAlignment="1" applyProtection="1">
      <alignment vertical="center"/>
      <protection hidden="1"/>
    </xf>
    <xf numFmtId="4" fontId="0" fillId="0" borderId="54" xfId="0" applyNumberFormat="1" applyFont="1" applyBorder="1" applyAlignment="1" applyProtection="1">
      <alignment vertical="center"/>
      <protection hidden="1"/>
    </xf>
    <xf numFmtId="4" fontId="0" fillId="0" borderId="59" xfId="0" applyNumberFormat="1" applyFont="1" applyBorder="1" applyAlignment="1" applyProtection="1">
      <alignment vertical="center"/>
      <protection hidden="1"/>
    </xf>
    <xf numFmtId="0" fontId="4" fillId="3" borderId="9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10" xfId="0" applyFont="1" applyFill="1" applyBorder="1" applyAlignment="1" applyProtection="1">
      <alignment horizontal="right" vertical="center"/>
      <protection hidden="1"/>
    </xf>
    <xf numFmtId="0" fontId="4" fillId="3" borderId="11" xfId="0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Border="1" applyAlignment="1">
      <alignment vertical="center"/>
    </xf>
    <xf numFmtId="0" fontId="9" fillId="0" borderId="0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164" fontId="9" fillId="0" borderId="0" xfId="0" applyNumberFormat="1" applyFont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0" fontId="16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164" fontId="4" fillId="0" borderId="2" xfId="0" applyNumberFormat="1" applyFont="1" applyFill="1" applyBorder="1" applyAlignment="1" applyProtection="1">
      <alignment vertical="center"/>
      <protection hidden="1"/>
    </xf>
    <xf numFmtId="0" fontId="3" fillId="0" borderId="52" xfId="0" applyFont="1" applyFill="1" applyBorder="1" applyAlignment="1" applyProtection="1">
      <alignment vertical="center"/>
      <protection hidden="1"/>
    </xf>
    <xf numFmtId="0" fontId="13" fillId="0" borderId="5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>
      <alignment vertical="center"/>
    </xf>
    <xf numFmtId="0" fontId="3" fillId="3" borderId="13" xfId="0" applyFont="1" applyFill="1" applyBorder="1" applyAlignment="1" applyProtection="1">
      <alignment vertical="center"/>
      <protection hidden="1"/>
    </xf>
    <xf numFmtId="0" fontId="3" fillId="3" borderId="10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10" xfId="0" applyFont="1" applyFill="1" applyBorder="1" applyAlignment="1" applyProtection="1">
      <alignment vertical="center"/>
      <protection hidden="1"/>
    </xf>
    <xf numFmtId="0" fontId="3" fillId="3" borderId="9" xfId="0" applyFont="1" applyFill="1" applyBorder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 wrapText="1"/>
      <protection hidden="1"/>
    </xf>
    <xf numFmtId="0" fontId="0" fillId="0" borderId="46" xfId="0" applyFill="1" applyBorder="1" applyAlignment="1">
      <alignment horizontal="left" vertical="center"/>
    </xf>
    <xf numFmtId="0" fontId="0" fillId="0" borderId="45" xfId="0" applyFill="1" applyBorder="1" applyAlignment="1">
      <alignment horizontal="left" vertical="center"/>
    </xf>
    <xf numFmtId="164" fontId="0" fillId="0" borderId="0" xfId="0" applyNumberFormat="1" applyFont="1" applyAlignment="1" applyProtection="1">
      <alignment horizontal="left" vertical="top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2" fillId="0" borderId="0" xfId="1" applyAlignment="1">
      <alignment vertical="top"/>
    </xf>
    <xf numFmtId="0" fontId="2" fillId="0" borderId="0" xfId="1"/>
    <xf numFmtId="0" fontId="17" fillId="0" borderId="0" xfId="0" applyFont="1" applyFill="1" applyBorder="1" applyAlignment="1">
      <alignment vertical="center"/>
    </xf>
    <xf numFmtId="164" fontId="17" fillId="0" borderId="0" xfId="0" applyNumberFormat="1" applyFont="1" applyFill="1" applyAlignment="1">
      <alignment vertical="center"/>
    </xf>
    <xf numFmtId="164" fontId="17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1" fillId="0" borderId="0" xfId="0" applyFont="1"/>
    <xf numFmtId="165" fontId="1" fillId="0" borderId="0" xfId="0" applyNumberFormat="1" applyFont="1"/>
    <xf numFmtId="0" fontId="0" fillId="0" borderId="0" xfId="0" applyFont="1"/>
    <xf numFmtId="165" fontId="0" fillId="0" borderId="0" xfId="0" applyNumberFormat="1" applyFont="1"/>
    <xf numFmtId="0" fontId="18" fillId="0" borderId="0" xfId="0" applyFont="1"/>
    <xf numFmtId="164" fontId="3" fillId="0" borderId="22" xfId="0" applyNumberFormat="1" applyFont="1" applyFill="1" applyBorder="1" applyAlignment="1" applyProtection="1">
      <alignment horizontal="center" vertical="center"/>
      <protection locked="0"/>
    </xf>
    <xf numFmtId="164" fontId="3" fillId="0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left" vertical="center"/>
      <protection hidden="1"/>
    </xf>
    <xf numFmtId="0" fontId="0" fillId="0" borderId="57" xfId="0" applyFont="1" applyBorder="1" applyAlignment="1" applyProtection="1">
      <alignment horizontal="left" vertical="center"/>
      <protection hidden="1"/>
    </xf>
    <xf numFmtId="0" fontId="0" fillId="0" borderId="58" xfId="0" applyFont="1" applyBorder="1" applyAlignment="1" applyProtection="1">
      <alignment horizontal="left"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>
      <alignment vertical="top" wrapText="1"/>
    </xf>
    <xf numFmtId="0" fontId="0" fillId="0" borderId="0" xfId="0" applyNumberFormat="1"/>
    <xf numFmtId="164" fontId="1" fillId="0" borderId="0" xfId="0" applyNumberFormat="1" applyFont="1" applyAlignment="1" applyProtection="1">
      <alignment vertical="center"/>
      <protection hidden="1"/>
    </xf>
    <xf numFmtId="3" fontId="0" fillId="0" borderId="21" xfId="0" applyNumberFormat="1" applyFont="1" applyBorder="1" applyAlignment="1" applyProtection="1">
      <alignment vertical="center"/>
      <protection hidden="1"/>
    </xf>
    <xf numFmtId="3" fontId="0" fillId="0" borderId="54" xfId="0" applyNumberFormat="1" applyFont="1" applyBorder="1" applyAlignment="1" applyProtection="1">
      <alignment vertical="center"/>
      <protection hidden="1"/>
    </xf>
    <xf numFmtId="3" fontId="0" fillId="0" borderId="59" xfId="0" applyNumberFormat="1" applyFont="1" applyBorder="1" applyAlignment="1" applyProtection="1">
      <alignment vertical="center"/>
      <protection hidden="1"/>
    </xf>
    <xf numFmtId="3" fontId="1" fillId="0" borderId="0" xfId="0" applyNumberFormat="1" applyFont="1"/>
    <xf numFmtId="0" fontId="14" fillId="0" borderId="0" xfId="0" applyFont="1" applyAlignment="1">
      <alignment vertical="top" wrapText="1"/>
    </xf>
    <xf numFmtId="0" fontId="10" fillId="0" borderId="0" xfId="0" applyFont="1" applyAlignment="1">
      <alignment vertical="center"/>
    </xf>
    <xf numFmtId="4" fontId="0" fillId="0" borderId="0" xfId="0" applyNumberFormat="1" applyFont="1" applyBorder="1" applyAlignment="1" applyProtection="1">
      <alignment vertical="center"/>
      <protection hidden="1"/>
    </xf>
    <xf numFmtId="0" fontId="0" fillId="0" borderId="19" xfId="0" applyFont="1" applyFill="1" applyBorder="1" applyAlignment="1" applyProtection="1">
      <alignment horizontal="left" vertical="center"/>
      <protection hidden="1"/>
    </xf>
    <xf numFmtId="0" fontId="0" fillId="0" borderId="57" xfId="0" applyFont="1" applyFill="1" applyBorder="1" applyAlignment="1" applyProtection="1">
      <alignment horizontal="left" vertical="center"/>
      <protection hidden="1"/>
    </xf>
    <xf numFmtId="3" fontId="3" fillId="5" borderId="22" xfId="0" applyNumberFormat="1" applyFont="1" applyFill="1" applyBorder="1" applyAlignment="1" applyProtection="1">
      <alignment horizontal="center" vertical="center"/>
      <protection locked="0"/>
    </xf>
    <xf numFmtId="3" fontId="3" fillId="5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vertical="center"/>
      <protection hidden="1"/>
    </xf>
    <xf numFmtId="0" fontId="0" fillId="0" borderId="0" xfId="0" applyNumberFormat="1" applyFont="1" applyFill="1" applyAlignment="1" applyProtection="1">
      <alignment vertical="center"/>
      <protection hidden="1"/>
    </xf>
    <xf numFmtId="4" fontId="0" fillId="0" borderId="21" xfId="0" applyNumberFormat="1" applyFont="1" applyFill="1" applyBorder="1" applyAlignment="1" applyProtection="1">
      <alignment vertical="center"/>
      <protection hidden="1"/>
    </xf>
    <xf numFmtId="4" fontId="0" fillId="0" borderId="54" xfId="0" applyNumberFormat="1" applyFont="1" applyFill="1" applyBorder="1" applyAlignment="1" applyProtection="1">
      <alignment vertical="center"/>
      <protection hidden="1"/>
    </xf>
    <xf numFmtId="0" fontId="0" fillId="0" borderId="58" xfId="0" applyFont="1" applyFill="1" applyBorder="1" applyAlignment="1" applyProtection="1">
      <alignment horizontal="left" vertical="center"/>
      <protection hidden="1"/>
    </xf>
    <xf numFmtId="4" fontId="0" fillId="0" borderId="59" xfId="0" applyNumberFormat="1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top" wrapText="1"/>
      <protection hidden="1"/>
    </xf>
    <xf numFmtId="4" fontId="0" fillId="0" borderId="0" xfId="0" applyNumberFormat="1" applyFont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top"/>
      <protection hidden="1"/>
    </xf>
    <xf numFmtId="3" fontId="0" fillId="0" borderId="0" xfId="0" applyNumberFormat="1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vertical="top"/>
      <protection hidden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57" xfId="0" applyBorder="1"/>
    <xf numFmtId="0" fontId="0" fillId="0" borderId="0" xfId="0" applyBorder="1"/>
    <xf numFmtId="0" fontId="0" fillId="0" borderId="54" xfId="0" applyBorder="1"/>
    <xf numFmtId="0" fontId="0" fillId="0" borderId="58" xfId="0" applyBorder="1"/>
    <xf numFmtId="0" fontId="0" fillId="0" borderId="1" xfId="0" applyBorder="1"/>
    <xf numFmtId="0" fontId="0" fillId="0" borderId="59" xfId="0" applyBorder="1"/>
    <xf numFmtId="0" fontId="1" fillId="8" borderId="0" xfId="0" applyNumberFormat="1" applyFont="1" applyFill="1" applyAlignment="1" applyProtection="1">
      <alignment vertical="center"/>
      <protection hidden="1"/>
    </xf>
    <xf numFmtId="164" fontId="3" fillId="0" borderId="6" xfId="0" applyNumberFormat="1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21" fillId="9" borderId="0" xfId="0" applyFont="1" applyFill="1"/>
    <xf numFmtId="0" fontId="0" fillId="9" borderId="0" xfId="0" applyFill="1"/>
    <xf numFmtId="0" fontId="8" fillId="9" borderId="0" xfId="0" applyFont="1" applyFill="1"/>
    <xf numFmtId="3" fontId="0" fillId="9" borderId="0" xfId="0" applyNumberFormat="1" applyFill="1"/>
    <xf numFmtId="3" fontId="0" fillId="9" borderId="0" xfId="0" applyNumberFormat="1" applyFill="1" applyAlignment="1">
      <alignment horizontal="right"/>
    </xf>
    <xf numFmtId="14" fontId="0" fillId="9" borderId="0" xfId="0" applyNumberFormat="1" applyFill="1" applyAlignment="1">
      <alignment horizontal="left"/>
    </xf>
    <xf numFmtId="1" fontId="0" fillId="9" borderId="0" xfId="0" applyNumberFormat="1" applyFill="1" applyAlignment="1">
      <alignment horizontal="left"/>
    </xf>
    <xf numFmtId="0" fontId="3" fillId="9" borderId="0" xfId="0" applyFont="1" applyFill="1" applyBorder="1"/>
    <xf numFmtId="0" fontId="8" fillId="9" borderId="15" xfId="0" applyFont="1" applyFill="1" applyBorder="1" applyAlignment="1">
      <alignment wrapText="1"/>
    </xf>
    <xf numFmtId="3" fontId="8" fillId="9" borderId="15" xfId="0" applyNumberFormat="1" applyFont="1" applyFill="1" applyBorder="1" applyAlignment="1">
      <alignment horizontal="center" vertical="center" wrapText="1"/>
    </xf>
    <xf numFmtId="3" fontId="8" fillId="9" borderId="9" xfId="0" applyNumberFormat="1" applyFont="1" applyFill="1" applyBorder="1" applyAlignment="1">
      <alignment horizontal="center" vertical="center" wrapText="1"/>
    </xf>
    <xf numFmtId="3" fontId="8" fillId="9" borderId="60" xfId="0" applyNumberFormat="1" applyFont="1" applyFill="1" applyBorder="1" applyAlignment="1">
      <alignment horizontal="center" vertical="center" wrapText="1"/>
    </xf>
    <xf numFmtId="3" fontId="8" fillId="9" borderId="61" xfId="0" applyNumberFormat="1" applyFont="1" applyFill="1" applyBorder="1" applyAlignment="1">
      <alignment horizontal="center" vertical="center" wrapText="1"/>
    </xf>
    <xf numFmtId="3" fontId="8" fillId="9" borderId="10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wrapText="1"/>
    </xf>
    <xf numFmtId="0" fontId="19" fillId="9" borderId="62" xfId="0" applyFont="1" applyFill="1" applyBorder="1"/>
    <xf numFmtId="164" fontId="19" fillId="9" borderId="62" xfId="0" applyNumberFormat="1" applyFont="1" applyFill="1" applyBorder="1"/>
    <xf numFmtId="3" fontId="19" fillId="10" borderId="63" xfId="0" applyNumberFormat="1" applyFont="1" applyFill="1" applyBorder="1"/>
    <xf numFmtId="164" fontId="19" fillId="9" borderId="64" xfId="0" applyNumberFormat="1" applyFont="1" applyFill="1" applyBorder="1"/>
    <xf numFmtId="3" fontId="19" fillId="10" borderId="65" xfId="0" applyNumberFormat="1" applyFont="1" applyFill="1" applyBorder="1"/>
    <xf numFmtId="164" fontId="19" fillId="9" borderId="63" xfId="0" applyNumberFormat="1" applyFont="1" applyFill="1" applyBorder="1"/>
    <xf numFmtId="0" fontId="17" fillId="9" borderId="56" xfId="0" quotePrefix="1" applyFont="1" applyFill="1" applyBorder="1" applyAlignment="1">
      <alignment horizontal="right"/>
    </xf>
    <xf numFmtId="164" fontId="17" fillId="9" borderId="56" xfId="0" applyNumberFormat="1" applyFont="1" applyFill="1" applyBorder="1"/>
    <xf numFmtId="3" fontId="17" fillId="10" borderId="18" xfId="0" applyNumberFormat="1" applyFont="1" applyFill="1" applyBorder="1"/>
    <xf numFmtId="164" fontId="17" fillId="9" borderId="66" xfId="0" applyNumberFormat="1" applyFont="1" applyFill="1" applyBorder="1"/>
    <xf numFmtId="3" fontId="17" fillId="10" borderId="0" xfId="0" applyNumberFormat="1" applyFont="1" applyFill="1" applyBorder="1"/>
    <xf numFmtId="164" fontId="17" fillId="9" borderId="18" xfId="0" applyNumberFormat="1" applyFont="1" applyFill="1" applyBorder="1"/>
    <xf numFmtId="0" fontId="19" fillId="9" borderId="45" xfId="0" applyFont="1" applyFill="1" applyBorder="1"/>
    <xf numFmtId="164" fontId="19" fillId="9" borderId="45" xfId="0" applyNumberFormat="1" applyFont="1" applyFill="1" applyBorder="1"/>
    <xf numFmtId="3" fontId="19" fillId="10" borderId="25" xfId="0" applyNumberFormat="1" applyFont="1" applyFill="1" applyBorder="1"/>
    <xf numFmtId="164" fontId="19" fillId="9" borderId="67" xfId="0" applyNumberFormat="1" applyFont="1" applyFill="1" applyBorder="1"/>
    <xf numFmtId="164" fontId="19" fillId="9" borderId="25" xfId="0" applyNumberFormat="1" applyFont="1" applyFill="1" applyBorder="1"/>
    <xf numFmtId="164" fontId="19" fillId="9" borderId="68" xfId="0" applyNumberFormat="1" applyFont="1" applyFill="1" applyBorder="1"/>
    <xf numFmtId="0" fontId="19" fillId="9" borderId="0" xfId="0" applyFont="1" applyFill="1"/>
    <xf numFmtId="3" fontId="19" fillId="10" borderId="27" xfId="0" applyNumberFormat="1" applyFont="1" applyFill="1" applyBorder="1"/>
    <xf numFmtId="3" fontId="19" fillId="10" borderId="68" xfId="0" applyNumberFormat="1" applyFont="1" applyFill="1" applyBorder="1"/>
    <xf numFmtId="0" fontId="19" fillId="9" borderId="56" xfId="0" applyFont="1" applyFill="1" applyBorder="1"/>
    <xf numFmtId="3" fontId="19" fillId="10" borderId="56" xfId="0" applyNumberFormat="1" applyFont="1" applyFill="1" applyBorder="1"/>
    <xf numFmtId="164" fontId="20" fillId="9" borderId="18" xfId="0" applyNumberFormat="1" applyFont="1" applyFill="1" applyBorder="1"/>
    <xf numFmtId="164" fontId="20" fillId="10" borderId="69" xfId="0" applyNumberFormat="1" applyFont="1" applyFill="1" applyBorder="1"/>
    <xf numFmtId="3" fontId="20" fillId="10" borderId="18" xfId="0" applyNumberFormat="1" applyFont="1" applyFill="1" applyBorder="1"/>
    <xf numFmtId="3" fontId="19" fillId="10" borderId="18" xfId="0" applyNumberFormat="1" applyFont="1" applyFill="1" applyBorder="1"/>
    <xf numFmtId="164" fontId="19" fillId="9" borderId="66" xfId="0" applyNumberFormat="1" applyFont="1" applyFill="1" applyBorder="1"/>
    <xf numFmtId="0" fontId="19" fillId="9" borderId="70" xfId="0" applyFont="1" applyFill="1" applyBorder="1"/>
    <xf numFmtId="164" fontId="19" fillId="9" borderId="71" xfId="0" applyNumberFormat="1" applyFont="1" applyFill="1" applyBorder="1"/>
    <xf numFmtId="164" fontId="19" fillId="9" borderId="3" xfId="0" applyNumberFormat="1" applyFont="1" applyFill="1" applyBorder="1"/>
    <xf numFmtId="164" fontId="19" fillId="9" borderId="72" xfId="0" applyNumberFormat="1" applyFont="1" applyFill="1" applyBorder="1"/>
    <xf numFmtId="164" fontId="19" fillId="9" borderId="73" xfId="0" applyNumberFormat="1" applyFont="1" applyFill="1" applyBorder="1"/>
    <xf numFmtId="164" fontId="0" fillId="9" borderId="56" xfId="0" applyNumberFormat="1" applyFill="1" applyBorder="1"/>
    <xf numFmtId="164" fontId="0" fillId="9" borderId="0" xfId="0" applyNumberFormat="1" applyFill="1" applyBorder="1"/>
    <xf numFmtId="3" fontId="0" fillId="9" borderId="0" xfId="0" applyNumberFormat="1" applyFill="1" applyAlignment="1">
      <alignment horizontal="center"/>
    </xf>
    <xf numFmtId="0" fontId="19" fillId="9" borderId="0" xfId="0" applyFont="1" applyFill="1" applyBorder="1"/>
    <xf numFmtId="164" fontId="19" fillId="9" borderId="56" xfId="0" applyNumberFormat="1" applyFont="1" applyFill="1" applyBorder="1"/>
    <xf numFmtId="164" fontId="19" fillId="9" borderId="0" xfId="0" applyNumberFormat="1" applyFont="1" applyFill="1" applyBorder="1"/>
    <xf numFmtId="164" fontId="19" fillId="9" borderId="70" xfId="0" applyNumberFormat="1" applyFont="1" applyFill="1" applyBorder="1"/>
    <xf numFmtId="164" fontId="0" fillId="9" borderId="0" xfId="0" applyNumberFormat="1" applyFill="1"/>
    <xf numFmtId="0" fontId="19" fillId="9" borderId="0" xfId="0" applyFont="1" applyFill="1" applyAlignment="1">
      <alignment horizontal="right"/>
    </xf>
    <xf numFmtId="164" fontId="19" fillId="9" borderId="0" xfId="0" applyNumberFormat="1" applyFont="1" applyFill="1" applyAlignment="1">
      <alignment horizontal="right"/>
    </xf>
    <xf numFmtId="0" fontId="0" fillId="0" borderId="0" xfId="0" applyFont="1" applyAlignment="1">
      <alignment vertical="top" wrapText="1"/>
    </xf>
    <xf numFmtId="166" fontId="3" fillId="5" borderId="2" xfId="0" applyNumberFormat="1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left" vertical="top" wrapText="1"/>
      <protection hidden="1"/>
    </xf>
    <xf numFmtId="1" fontId="3" fillId="6" borderId="4" xfId="0" applyNumberFormat="1" applyFont="1" applyFill="1" applyBorder="1" applyAlignment="1" applyProtection="1">
      <alignment vertical="center"/>
    </xf>
    <xf numFmtId="0" fontId="3" fillId="11" borderId="4" xfId="0" applyFont="1" applyFill="1" applyBorder="1" applyAlignment="1" applyProtection="1">
      <alignment horizontal="left" vertical="center"/>
    </xf>
    <xf numFmtId="0" fontId="3" fillId="11" borderId="5" xfId="0" applyFont="1" applyFill="1" applyBorder="1" applyAlignment="1" applyProtection="1">
      <alignment vertical="center"/>
    </xf>
    <xf numFmtId="0" fontId="3" fillId="11" borderId="6" xfId="0" applyFont="1" applyFill="1" applyBorder="1" applyAlignment="1" applyProtection="1">
      <alignment vertical="center"/>
    </xf>
    <xf numFmtId="0" fontId="22" fillId="0" borderId="0" xfId="0" applyNumberFormat="1" applyFont="1" applyBorder="1" applyAlignment="1">
      <alignment horizontal="left" vertical="center"/>
    </xf>
    <xf numFmtId="164" fontId="22" fillId="0" borderId="0" xfId="0" applyNumberFormat="1" applyFont="1" applyBorder="1" applyAlignment="1">
      <alignment horizontal="left" vertical="center"/>
    </xf>
    <xf numFmtId="164" fontId="0" fillId="0" borderId="56" xfId="0" applyNumberFormat="1" applyBorder="1"/>
    <xf numFmtId="164" fontId="0" fillId="0" borderId="74" xfId="0" applyNumberFormat="1" applyBorder="1"/>
    <xf numFmtId="0" fontId="4" fillId="2" borderId="3" xfId="0" applyFont="1" applyFill="1" applyBorder="1" applyAlignment="1">
      <alignment vertical="center"/>
    </xf>
    <xf numFmtId="164" fontId="3" fillId="0" borderId="74" xfId="0" applyNumberFormat="1" applyFont="1" applyBorder="1" applyAlignment="1" applyProtection="1">
      <alignment vertical="center"/>
      <protection hidden="1"/>
    </xf>
    <xf numFmtId="164" fontId="0" fillId="0" borderId="3" xfId="0" applyNumberFormat="1" applyBorder="1"/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3" fillId="5" borderId="5" xfId="0" applyFont="1" applyFill="1" applyBorder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0" fontId="3" fillId="5" borderId="5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6" fillId="0" borderId="18" xfId="0" applyFont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4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13568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1356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&quot;€&quot;\ 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€&quot;\ #,##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theme="4" tint="0.39997558519241921"/>
        </top>
        <bottom/>
      </border>
    </dxf>
    <dxf>
      <border outline="0">
        <top style="thin">
          <color theme="4" tint="0.3999755851924192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1" hidden="1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1" hidden="1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1" hidden="1"/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auto="1"/>
        </top>
        <bottom style="hair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CBDEDF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border outline="0">
        <left style="thin">
          <color auto="1"/>
        </left>
        <right style="thin">
          <color rgb="FF000000"/>
        </right>
        <top style="thin">
          <color rgb="FF000000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CBDEDF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border>
        <top style="thin">
          <color rgb="FF000000"/>
        </top>
      </border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0" hidden="0"/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0" indent="0" justifyLastLine="0" shrinkToFit="0" readingOrder="0"/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indexed="64"/>
          <bgColor rgb="FFCBDED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numFmt numFmtId="3" formatCode="#,##0"/>
      <fill>
        <patternFill patternType="solid">
          <fgColor indexed="64"/>
          <bgColor rgb="FFCBDEDF"/>
        </patternFill>
      </fill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3" formatCode="#,##0"/>
      <fill>
        <patternFill patternType="none">
          <fgColor indexed="64"/>
          <bgColor auto="1"/>
        </patternFill>
      </fill>
      <border diagonalUp="0" diagonalDown="0">
        <left style="hair">
          <color auto="1"/>
        </left>
        <right/>
        <top style="hair">
          <color indexed="64"/>
        </top>
        <bottom style="hair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4" formatCode="#,##0.00"/>
      <fill>
        <patternFill patternType="none">
          <fgColor indexed="64"/>
          <bgColor auto="1"/>
        </patternFill>
      </fill>
      <border diagonalUp="0" diagonalDown="0">
        <left style="hair">
          <color auto="1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1"/>
    </dxf>
    <dxf>
      <protection locked="1" hidden="1"/>
    </dxf>
    <dxf>
      <border outline="0">
        <left style="thin">
          <color auto="1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rgb="FF000000"/>
        </top>
      </border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>
          <bgColor rgb="FFCBDEDF"/>
        </patternFill>
      </fill>
    </dxf>
    <dxf>
      <font>
        <b val="0"/>
        <i val="0"/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CBDEDF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border outline="0">
        <left style="thin">
          <color auto="1"/>
        </left>
        <right style="thin">
          <color rgb="FF000000"/>
        </right>
        <top style="thin">
          <color rgb="FF000000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CBDEDF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border>
        <top style="thin">
          <color rgb="FF000000"/>
        </top>
      </border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0" hidden="0"/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center" textRotation="0" wrapText="0" indent="0" justifyLastLine="0" shrinkToFit="0" readingOrder="0"/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indexed="64"/>
          <bgColor rgb="FFCBDED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numFmt numFmtId="3" formatCode="#,##0"/>
      <fill>
        <patternFill patternType="solid">
          <fgColor indexed="64"/>
          <bgColor rgb="FFCBDEDF"/>
        </patternFill>
      </fill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3" formatCode="#,##0"/>
      <fill>
        <patternFill patternType="none">
          <fgColor indexed="64"/>
          <bgColor auto="1"/>
        </patternFill>
      </fill>
      <border diagonalUp="0" diagonalDown="0">
        <left style="hair">
          <color auto="1"/>
        </left>
        <right/>
        <top style="hair">
          <color indexed="64"/>
        </top>
        <bottom style="hair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4" formatCode="#,##0.00"/>
      <fill>
        <patternFill patternType="none">
          <fgColor indexed="64"/>
          <bgColor auto="1"/>
        </patternFill>
      </fill>
      <border diagonalUp="0" diagonalDown="0">
        <left style="hair">
          <color auto="1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1"/>
    </dxf>
    <dxf>
      <protection locked="1" hidden="1"/>
    </dxf>
    <dxf>
      <border outline="0">
        <left style="thin">
          <color auto="1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rgb="FF000000"/>
        </top>
      </border>
    </dxf>
    <dxf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>
          <bgColor rgb="FFCBDEDF"/>
        </patternFill>
      </fill>
    </dxf>
    <dxf>
      <font>
        <b val="0"/>
        <i val="0"/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protection locked="1" hidden="1"/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border>
        <top style="thin">
          <color indexed="64"/>
        </top>
      </border>
    </dxf>
    <dxf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auto="1"/>
        </top>
        <bottom/>
        <vertical/>
        <horizontal/>
      </border>
      <protection locked="0" hidden="0"/>
    </dxf>
    <dxf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fill>
        <patternFill patternType="solid">
          <fgColor indexed="64"/>
          <bgColor rgb="FFCBDEDF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solid">
          <fgColor indexed="64"/>
          <bgColor rgb="FFCBDED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CBDED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hair">
          <color auto="1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0" hidden="0"/>
    </dxf>
    <dxf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solid">
          <fgColor indexed="64"/>
          <bgColor rgb="FFCBDEDF"/>
        </patternFill>
      </fill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indexed="64"/>
        </right>
        <top style="hair">
          <color auto="1"/>
        </top>
        <bottom style="hair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1"/>
    </dxf>
    <dxf>
      <numFmt numFmtId="3" formatCode="#,##0"/>
      <fill>
        <patternFill patternType="solid">
          <fgColor indexed="64"/>
          <bgColor rgb="FFCBDEDF"/>
        </patternFill>
      </fill>
      <border diagonalUp="0" diagonalDown="0">
        <left style="hair">
          <color auto="1"/>
        </left>
        <right style="hair">
          <color auto="1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3" formatCode="#,##0"/>
      <fill>
        <patternFill patternType="none">
          <fgColor indexed="64"/>
          <bgColor auto="1"/>
        </patternFill>
      </fill>
      <border diagonalUp="0" diagonalDown="0">
        <left style="hair">
          <color auto="1"/>
        </left>
        <right/>
        <top style="hair">
          <color indexed="64"/>
        </top>
        <bottom style="hair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4" formatCode="#,##0.00"/>
      <fill>
        <patternFill patternType="none">
          <fgColor indexed="64"/>
          <bgColor auto="1"/>
        </patternFill>
      </fill>
      <border diagonalUp="0" diagonalDown="0">
        <left style="hair">
          <color auto="1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  <protection locked="1" hidden="1"/>
    </dxf>
    <dxf>
      <protection locked="1" hidden="1"/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&quot;€&quot;\ #,##0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>
        <left style="hair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1"/>
    </dxf>
    <dxf>
      <border>
        <top style="thin">
          <color indexed="64"/>
        </top>
      </border>
    </dxf>
    <dxf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>
          <bgColor rgb="FFCBDEDF"/>
        </patternFill>
      </fill>
    </dxf>
    <dxf>
      <font>
        <b val="0"/>
        <i val="0"/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BDEDF"/>
      <color rgb="FFCBE8E9"/>
      <color rgb="FFEA6B14"/>
      <color rgb="FFBCE5F2"/>
      <color rgb="FF7ECDE6"/>
      <color rgb="FF18657C"/>
      <color rgb="FFB7D2D3"/>
      <color rgb="FF7EAEB1"/>
      <color rgb="FF7EB2B0"/>
      <color rgb="FF7EAA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630000</xdr:colOff>
      <xdr:row>0</xdr:row>
      <xdr:rowOff>997400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0000" cy="997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628650</xdr:colOff>
      <xdr:row>0</xdr:row>
      <xdr:rowOff>1012582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" cy="10125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628650</xdr:colOff>
      <xdr:row>0</xdr:row>
      <xdr:rowOff>1012582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" cy="10125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628650</xdr:colOff>
      <xdr:row>0</xdr:row>
      <xdr:rowOff>1012582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650" cy="10125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WObegrotingsformat\versies%20Wijnand\Sjabloon%20aanvraagbegroting%20v%200.2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udget"/>
      <sheetName val="Parameters"/>
      <sheetName val="Regels en meldingen"/>
      <sheetName val="Categorie personeel"/>
      <sheetName val="Sal tabel VSNU en NFU"/>
      <sheetName val="HOT tarieven 2017"/>
      <sheetName val="Tarieven Ned Cariben"/>
      <sheetName val="NWO CCC"/>
      <sheetName val="Organisaties + overige tabellen"/>
    </sheetNames>
    <sheetDataSet>
      <sheetData sheetId="0"/>
      <sheetData sheetId="1">
        <row r="28">
          <cell r="H28">
            <v>0</v>
          </cell>
        </row>
        <row r="38">
          <cell r="H38">
            <v>0</v>
          </cell>
        </row>
        <row r="48">
          <cell r="H48">
            <v>0</v>
          </cell>
        </row>
        <row r="97">
          <cell r="E97">
            <v>0</v>
          </cell>
          <cell r="H97">
            <v>0</v>
          </cell>
        </row>
        <row r="110">
          <cell r="H110">
            <v>0</v>
          </cell>
        </row>
        <row r="120">
          <cell r="H120">
            <v>0</v>
          </cell>
        </row>
        <row r="135">
          <cell r="H135">
            <v>0</v>
          </cell>
        </row>
        <row r="157">
          <cell r="H157">
            <v>0</v>
          </cell>
        </row>
      </sheetData>
      <sheetData sheetId="2">
        <row r="72">
          <cell r="A72" t="str">
            <v>Cash_Not_Via_NWO</v>
          </cell>
        </row>
      </sheetData>
      <sheetData sheetId="3"/>
      <sheetData sheetId="4"/>
      <sheetData sheetId="5">
        <row r="2">
          <cell r="B2">
            <v>44013</v>
          </cell>
          <cell r="I2">
            <v>44044</v>
          </cell>
        </row>
      </sheetData>
      <sheetData sheetId="6">
        <row r="2">
          <cell r="B2">
            <v>2017</v>
          </cell>
        </row>
      </sheetData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3" name="Personnel_1" displayName="Personnel_1" ref="A12:F25" totalsRowCount="1" headerRowDxfId="534" totalsRowDxfId="531" headerRowBorderDxfId="533" tableBorderDxfId="532" totalsRowBorderDxfId="530">
  <autoFilter ref="A12:F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totalsRowDxfId="529"/>
    <tableColumn id="2" name="FTE" dataDxfId="528" totalsRowDxfId="527"/>
    <tableColumn id="3" name="Months" dataDxfId="526" totalsRowDxfId="525"/>
    <tableColumn id="4" name="Costs" dataDxfId="524" totalsRowDxfId="523"/>
    <tableColumn id="5" name="Organisation type" totalsRowLabel="Sub total:" dataDxfId="522" totalsRowDxfId="521"/>
    <tableColumn id="6" name="Amount" totalsRowFunction="custom" dataDxfId="520" totalsRowDxfId="519">
      <calculatedColumnFormula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calculatedColumnFormula>
      <totalsRowFormula>SUM(Personnel_1[Amount])</totalsRow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5" name="benchfee6" displayName="benchfee6" ref="A27:F38" totalsRowCount="1" headerRowDxfId="386" totalsRowDxfId="383" headerRowBorderDxfId="385" tableBorderDxfId="384">
  <autoFilter ref="A27:F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dataDxfId="382" totalsRowDxfId="381">
      <calculatedColumnFormula>checks!W11</calculatedColumnFormula>
    </tableColumn>
    <tableColumn id="2" name="FTE" dataDxfId="380" totalsRowDxfId="379">
      <calculatedColumnFormula>checks!X11</calculatedColumnFormula>
    </tableColumn>
    <tableColumn id="3" name="Months" dataDxfId="378" totalsRowDxfId="377">
      <calculatedColumnFormula>checks!Y11</calculatedColumnFormula>
    </tableColumn>
    <tableColumn id="4" name="# Benchfee" dataDxfId="376" totalsRowDxfId="375"/>
    <tableColumn id="5" name="Organisation type" totalsRowLabel="Sub total:" dataDxfId="374" totalsRowDxfId="373"/>
    <tableColumn id="6" name="Amount" totalsRowFunction="custom" dataDxfId="372" totalsRowDxfId="371">
      <calculatedColumnFormula>IF(LEN(benchfee6[Category])&gt;0,benchfee6['# Benchfee]*benchfee_amount,"")</calculatedColumnFormula>
      <totalsRowFormula>SUM(benchfee6[Amount])</totalsRow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8" name="pers_other_inst9" displayName="pers_other_inst9" ref="A40:F56" totalsRowCount="1" headerRowDxfId="370" totalsRowDxfId="368" tableBorderDxfId="369">
  <autoFilter ref="A40:F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dataDxfId="367" totalsRowDxfId="366"/>
    <tableColumn id="2" name="Total #hours" dataDxfId="365" totalsRowDxfId="364"/>
    <tableColumn id="3" name="Hourly rate" dataDxfId="363" totalsRowDxfId="362"/>
    <tableColumn id="4" name="Months" dataDxfId="361" totalsRowDxfId="360"/>
    <tableColumn id="5" name="Organisation type" totalsRowLabel="Sub total:" dataDxfId="359" totalsRowDxfId="358"/>
    <tableColumn id="6" name="Amount" totalsRowFunction="custom" dataDxfId="357" totalsRowDxfId="356">
      <calculatedColumnFormula>IF(pers_other_inst9[Total '#hours]*pers_other_inst9[Hourly rate]&gt;0,pers_other_inst9[Total '#hours]*pers_other_inst9[Hourly rate],"")</calculatedColumnFormula>
      <totalsRowFormula>SUM(pers_other_inst9[Amount])</totalsRow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15" name="travel_acc16" displayName="travel_acc16" ref="A69:F75" totalsRowCount="1" headerRowDxfId="355" totalsRowDxfId="353" tableBorderDxfId="354" totalsRowBorderDxfId="352">
  <autoFilter ref="A69:F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351" totalsRowDxfId="350"/>
    <tableColumn id="2" name=" " dataDxfId="349" totalsRowDxfId="348"/>
    <tableColumn id="3" name="  " dataDxfId="347" totalsRowDxfId="346"/>
    <tableColumn id="4" name="   " dataDxfId="345" totalsRowDxfId="344"/>
    <tableColumn id="5" name="Organisation type" totalsRowLabel="Sub total:" dataDxfId="343" totalsRowDxfId="342"/>
    <tableColumn id="6" name="Amount" totalsRowFunction="custom" dataDxfId="341" totalsRowDxfId="340">
      <totalsRowFormula>SUM(travel_acc16[Amount])</totalsRowFormula>
    </tableColumn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17" name="goods_services18" displayName="goods_services18" ref="A61:F67" totalsRowCount="1" headerRowDxfId="339" totalsRowDxfId="337" tableBorderDxfId="338">
  <autoFilter ref="A61:F6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336" totalsRowDxfId="335"/>
    <tableColumn id="2" name=" " dataDxfId="334" totalsRowDxfId="333"/>
    <tableColumn id="3" name="  " dataDxfId="332" totalsRowDxfId="331"/>
    <tableColumn id="4" name="   " dataDxfId="330" totalsRowDxfId="329"/>
    <tableColumn id="5" name="Organisation type" totalsRowLabel="Sub total:" dataDxfId="328" totalsRowDxfId="327"/>
    <tableColumn id="6" name="Amount" totalsRowFunction="custom" dataDxfId="326" totalsRowDxfId="325">
      <totalsRowFormula>SUM(goods_services18[Amount])</totalsRowFormula>
    </tableColumn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18" name="implementation19" displayName="implementation19" ref="A77:F83" totalsRowCount="1" headerRowDxfId="324" totalsRowDxfId="322" tableBorderDxfId="323" totalsRowBorderDxfId="321">
  <autoFilter ref="A77:F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320" totalsRowDxfId="319"/>
    <tableColumn id="2" name=" " dataDxfId="318" totalsRowDxfId="317"/>
    <tableColumn id="3" name="  " dataDxfId="316" totalsRowDxfId="315"/>
    <tableColumn id="4" name="   " dataDxfId="314" totalsRowDxfId="313"/>
    <tableColumn id="5" name="Organisation type" totalsRowLabel="Sub total:" dataDxfId="312" totalsRowDxfId="311"/>
    <tableColumn id="6" name="Amount" totalsRowFunction="custom" dataDxfId="310" totalsRowDxfId="309">
      <totalsRowFormula>SUM(implementation19[Amount])</totalsRowFormula>
    </tableColumn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9" name="knowledge_utilisation20" displayName="knowledge_utilisation20" ref="A89:F95" totalsRowCount="1" headerRowDxfId="308" dataDxfId="307" totalsRowDxfId="305" tableBorderDxfId="306">
  <autoFilter ref="A89:F9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totalsRowDxfId="304"/>
    <tableColumn id="2" name=" " dataDxfId="303" totalsRowDxfId="302"/>
    <tableColumn id="3" name="  " dataDxfId="301" totalsRowDxfId="300"/>
    <tableColumn id="4" name="   " dataDxfId="299" totalsRowDxfId="298"/>
    <tableColumn id="5" name="Organisation type" totalsRowLabel="Sub total:" dataDxfId="297" totalsRowDxfId="296"/>
    <tableColumn id="6" name="Amount" totalsRowFunction="custom" dataDxfId="295" totalsRowDxfId="294">
      <totalsRowFormula>SUM(knowledge_utilisation20[Amount])</totalsRowFormula>
    </tableColumn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21" name="project_mngmt22" displayName="project_mngmt22" ref="A101:F107" totalsRowCount="1" headerRowDxfId="293" dataDxfId="292" totalsRowDxfId="290" tableBorderDxfId="291">
  <autoFilter ref="A101:F1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289" totalsRowDxfId="288"/>
    <tableColumn id="2" name=" " dataDxfId="287" totalsRowDxfId="286"/>
    <tableColumn id="3" name="  " dataDxfId="285" totalsRowDxfId="284"/>
    <tableColumn id="4" name="   " dataDxfId="283" totalsRowDxfId="282"/>
    <tableColumn id="5" name="Organisation type" totalsRowLabel="Total project management:" dataDxfId="281" totalsRowDxfId="280"/>
    <tableColumn id="6" name="Amount" totalsRowFunction="custom" dataDxfId="279" totalsRowDxfId="278">
      <totalsRowFormula>SUM(project_mngmt22[Amount])</totalsRowFormula>
    </tableColumn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26" name="Personnel_3" displayName="Personnel_3" ref="A12:F25" totalsRowCount="1" headerRowDxfId="270" totalsRowDxfId="267" headerRowBorderDxfId="269" tableBorderDxfId="268" totalsRowBorderDxfId="266">
  <autoFilter ref="A12:F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totalsRowDxfId="265"/>
    <tableColumn id="2" name="FTE" dataDxfId="264" totalsRowDxfId="263"/>
    <tableColumn id="3" name="Months" dataDxfId="262" totalsRowDxfId="261"/>
    <tableColumn id="4" name="Costs" dataDxfId="260" totalsRowDxfId="259"/>
    <tableColumn id="5" name="Organisation type" totalsRowLabel="Sub total:" dataDxfId="258" totalsRowDxfId="257"/>
    <tableColumn id="6" name="Amount" totalsRowFunction="custom" dataDxfId="256" totalsRowDxfId="255">
      <calculatedColumnFormula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calculatedColumnFormula>
      <totalsRowFormula>SUM(Personnel_3[Amount])</totalsRowFormula>
    </tableColumn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27" name="benchfee28" displayName="benchfee28" ref="A27:F38" totalsRowCount="1" headerRowDxfId="254" totalsRowDxfId="251" headerRowBorderDxfId="253" tableBorderDxfId="252">
  <autoFilter ref="A27:F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dataDxfId="250" totalsRowDxfId="249">
      <calculatedColumnFormula>checks!AB11</calculatedColumnFormula>
    </tableColumn>
    <tableColumn id="2" name="FTE" dataDxfId="248" totalsRowDxfId="247">
      <calculatedColumnFormula>checks!AC11</calculatedColumnFormula>
    </tableColumn>
    <tableColumn id="3" name="Months" dataDxfId="246" totalsRowDxfId="245">
      <calculatedColumnFormula>checks!AD11</calculatedColumnFormula>
    </tableColumn>
    <tableColumn id="4" name="# Benchfee" dataDxfId="244" totalsRowDxfId="243"/>
    <tableColumn id="5" name="Organisation type" totalsRowLabel="Sub total:" dataDxfId="242" totalsRowDxfId="241"/>
    <tableColumn id="6" name="Amount" totalsRowFunction="custom" dataDxfId="240" totalsRowDxfId="239">
      <calculatedColumnFormula>IF(LEN(benchfee28[Category])&gt;0,benchfee28['# Benchfee]*benchfee_amount,"")</calculatedColumnFormula>
      <totalsRowFormula>SUM(benchfee28[Amount])</totalsRowFormula>
    </tableColumn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28" name="pers_other_inst29" displayName="pers_other_inst29" ref="A40:F56" totalsRowCount="1" headerRowDxfId="238" totalsRowDxfId="236" tableBorderDxfId="237">
  <autoFilter ref="A40:F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dataDxfId="235" totalsRowDxfId="234"/>
    <tableColumn id="2" name="Total #hours" dataDxfId="233" totalsRowDxfId="232"/>
    <tableColumn id="3" name="Hourly rate" dataDxfId="231" totalsRowDxfId="230"/>
    <tableColumn id="4" name="Months" dataDxfId="229" totalsRowDxfId="228"/>
    <tableColumn id="5" name="Organisation type" totalsRowLabel="Sub total:" dataDxfId="227" totalsRowDxfId="226"/>
    <tableColumn id="6" name="Amount" totalsRowFunction="custom" dataDxfId="225" totalsRowDxfId="224">
      <calculatedColumnFormula>IF(pers_other_inst29[Total '#hours]*pers_other_inst29[Hourly rate]&gt;0,pers_other_inst29[Total '#hours]*pers_other_inst29[Hourly rate],"")</calculatedColumnFormula>
      <totalsRowFormula>SUM(pers_other_inst29[Amount])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benchfee" displayName="benchfee" ref="A27:F38" totalsRowCount="1" headerRowDxfId="518" totalsRowDxfId="515" headerRowBorderDxfId="517" tableBorderDxfId="516">
  <autoFilter ref="A27:F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dataDxfId="514" totalsRowDxfId="513">
      <calculatedColumnFormula>checks!R11</calculatedColumnFormula>
    </tableColumn>
    <tableColumn id="2" name="FTE" dataDxfId="512" totalsRowDxfId="511">
      <calculatedColumnFormula>checks!S11</calculatedColumnFormula>
    </tableColumn>
    <tableColumn id="3" name="Months" dataDxfId="510" totalsRowDxfId="509">
      <calculatedColumnFormula>checks!T11</calculatedColumnFormula>
    </tableColumn>
    <tableColumn id="4" name="# Benchfee" dataDxfId="508" totalsRowDxfId="507"/>
    <tableColumn id="5" name="Organisation type" totalsRowLabel="Sub total:" dataDxfId="506" totalsRowDxfId="505"/>
    <tableColumn id="6" name="Amount" totalsRowFunction="custom" dataDxfId="504" totalsRowDxfId="503">
      <calculatedColumnFormula>IF(LEN(benchfee[Category])&gt;0,benchfee['# Benchfee]*benchfee_amount,"")</calculatedColumnFormula>
      <totalsRowFormula>SUM(benchfee[Amount])</totalsRowFormula>
    </tableColumn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29" name="travel_acc30" displayName="travel_acc30" ref="A69:F75" totalsRowCount="1" headerRowDxfId="223" totalsRowDxfId="221" tableBorderDxfId="222" totalsRowBorderDxfId="220">
  <autoFilter ref="A69:F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219" totalsRowDxfId="218"/>
    <tableColumn id="2" name=" " dataDxfId="217" totalsRowDxfId="216"/>
    <tableColumn id="3" name="  " dataDxfId="215" totalsRowDxfId="214"/>
    <tableColumn id="4" name="   " dataDxfId="213" totalsRowDxfId="212"/>
    <tableColumn id="5" name="Organisation type" totalsRowLabel="Sub total:" dataDxfId="211" totalsRowDxfId="210"/>
    <tableColumn id="6" name="Amount" totalsRowFunction="custom" dataDxfId="209" totalsRowDxfId="208">
      <totalsRowFormula>SUM(travel_acc30[Amount])</totalsRowFormula>
    </tableColumn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30" name="goods_services31" displayName="goods_services31" ref="A61:F67" totalsRowCount="1" headerRowDxfId="207" totalsRowDxfId="205" tableBorderDxfId="206">
  <autoFilter ref="A61:F6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204" totalsRowDxfId="203"/>
    <tableColumn id="2" name=" " dataDxfId="202" totalsRowDxfId="201"/>
    <tableColumn id="3" name="  " dataDxfId="200" totalsRowDxfId="199"/>
    <tableColumn id="4" name="   " dataDxfId="198" totalsRowDxfId="197"/>
    <tableColumn id="5" name="Organisation type" totalsRowLabel="Sub total:" dataDxfId="196" totalsRowDxfId="195"/>
    <tableColumn id="6" name="Amount" totalsRowFunction="custom" dataDxfId="194" totalsRowDxfId="193">
      <totalsRowFormula>SUM(goods_services31[Amount])</totalsRowFormula>
    </tableColumn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31" name="implementation32" displayName="implementation32" ref="A77:F83" totalsRowCount="1" headerRowDxfId="192" totalsRowDxfId="190" tableBorderDxfId="191" totalsRowBorderDxfId="189">
  <autoFilter ref="A77:F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188" totalsRowDxfId="187"/>
    <tableColumn id="2" name=" " dataDxfId="186" totalsRowDxfId="185"/>
    <tableColumn id="3" name="  " dataDxfId="184" totalsRowDxfId="183"/>
    <tableColumn id="4" name="   " dataDxfId="182" totalsRowDxfId="181"/>
    <tableColumn id="5" name="Organisation type" totalsRowLabel="Sub total:" dataDxfId="180" totalsRowDxfId="179"/>
    <tableColumn id="6" name="Amount" totalsRowFunction="custom" dataDxfId="178" totalsRowDxfId="177">
      <totalsRowFormula>SUM(implementation32[Amount])</totalsRowFormula>
    </tableColumn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32" name="knowledge_utilisation33" displayName="knowledge_utilisation33" ref="A89:F95" totalsRowCount="1" headerRowDxfId="176" dataDxfId="175" totalsRowDxfId="173" tableBorderDxfId="174">
  <autoFilter ref="A89:F9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totalsRowDxfId="172"/>
    <tableColumn id="2" name=" " dataDxfId="171" totalsRowDxfId="170"/>
    <tableColumn id="3" name="  " dataDxfId="169" totalsRowDxfId="168"/>
    <tableColumn id="4" name="   " dataDxfId="167" totalsRowDxfId="166"/>
    <tableColumn id="5" name="Organisation type" totalsRowLabel="Sub total:" dataDxfId="165" totalsRowDxfId="164"/>
    <tableColumn id="6" name="Amount" totalsRowFunction="custom" dataDxfId="163" totalsRowDxfId="162">
      <totalsRowFormula>SUM(knowledge_utilisation33[Amount])</totalsRowFormula>
    </tableColumn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33" name="project_mngmt34" displayName="project_mngmt34" ref="A101:F107" totalsRowCount="1" headerRowDxfId="161" dataDxfId="160" totalsRowDxfId="158" tableBorderDxfId="159">
  <autoFilter ref="A101:F1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157" totalsRowDxfId="156"/>
    <tableColumn id="2" name=" " dataDxfId="155" totalsRowDxfId="154"/>
    <tableColumn id="3" name="  " dataDxfId="153" totalsRowDxfId="152"/>
    <tableColumn id="4" name="   " dataDxfId="151" totalsRowDxfId="150"/>
    <tableColumn id="5" name="Organisation type" totalsRowLabel="Total project management:" dataDxfId="149" totalsRowDxfId="148"/>
    <tableColumn id="6" name="Amount" totalsRowFunction="custom" dataDxfId="147" totalsRowDxfId="146">
      <totalsRowFormula>SUM(project_mngmt34[Amount])</totalsRowFormula>
    </tableColumn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id="6" name="list_academic" displayName="list_academic" ref="A277:A287" totalsRowShown="0" headerRowDxfId="145" dataDxfId="144">
  <autoFilter ref="A277:A287"/>
  <tableColumns count="1">
    <tableColumn id="1" name="keuzelijst instelling - academisch:" dataDxfId="143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9" name="list_other" displayName="list_other" ref="C277:C286" totalsRowShown="0" headerRowDxfId="142" dataDxfId="141" tableBorderDxfId="140">
  <autoFilter ref="C277:C286"/>
  <tableColumns count="1">
    <tableColumn id="1" name="lijst tbv keuze instelling - other institutes:" dataDxfId="139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11" name="list_combined" displayName="list_combined" ref="E277:E296" totalsRowShown="0" headerRowDxfId="138" dataDxfId="137" tableBorderDxfId="136">
  <autoFilter ref="E277:E296"/>
  <tableColumns count="1">
    <tableColumn id="1" name="lijst tbv keuze instelling - gecombineerd:" dataDxfId="135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12" name="list_cofunders" displayName="list_cofunders" ref="G277:G291" totalsRowShown="0" headerRowDxfId="134" dataDxfId="133" tableBorderDxfId="132">
  <autoFilter ref="G277:G291"/>
  <tableColumns count="1">
    <tableColumn id="1" name="lijst tbv cofinancier" dataDxfId="131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1" name="salaries_academic" displayName="salaries_academic" ref="A54:CT62" totalsRowShown="0" headerRowDxfId="130" dataDxfId="129" tableBorderDxfId="128">
  <autoFilter ref="A54:CT62">
    <filterColumn colId="0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</autoFilter>
  <tableColumns count="98">
    <tableColumn id="1" name="category" dataDxfId="127"/>
    <tableColumn id="98" name="instruction" dataDxfId="126"/>
    <tableColumn id="2" name="1" dataDxfId="125"/>
    <tableColumn id="3" name="2" dataDxfId="124"/>
    <tableColumn id="4" name="3" dataDxfId="123"/>
    <tableColumn id="5" name="4" dataDxfId="122"/>
    <tableColumn id="6" name="5" dataDxfId="121"/>
    <tableColumn id="7" name="6" dataDxfId="120"/>
    <tableColumn id="8" name="7" dataDxfId="119"/>
    <tableColumn id="9" name="8" dataDxfId="118"/>
    <tableColumn id="10" name="9" dataDxfId="117"/>
    <tableColumn id="11" name="10" dataDxfId="116"/>
    <tableColumn id="12" name="11" dataDxfId="115"/>
    <tableColumn id="13" name="12" dataDxfId="114"/>
    <tableColumn id="14" name="13" dataDxfId="113"/>
    <tableColumn id="15" name="14" dataDxfId="112"/>
    <tableColumn id="16" name="15" dataDxfId="111"/>
    <tableColumn id="17" name="16" dataDxfId="110"/>
    <tableColumn id="18" name="17" dataDxfId="109"/>
    <tableColumn id="19" name="18" dataDxfId="108"/>
    <tableColumn id="20" name="19" dataDxfId="107"/>
    <tableColumn id="21" name="20" dataDxfId="106"/>
    <tableColumn id="22" name="21" dataDxfId="105"/>
    <tableColumn id="23" name="22" dataDxfId="104"/>
    <tableColumn id="24" name="23" dataDxfId="103"/>
    <tableColumn id="25" name="24" dataDxfId="102"/>
    <tableColumn id="26" name="25" dataDxfId="101"/>
    <tableColumn id="27" name="26" dataDxfId="100"/>
    <tableColumn id="28" name="27" dataDxfId="99"/>
    <tableColumn id="29" name="28" dataDxfId="98"/>
    <tableColumn id="30" name="29" dataDxfId="97"/>
    <tableColumn id="31" name="30" dataDxfId="96"/>
    <tableColumn id="32" name="31" dataDxfId="95"/>
    <tableColumn id="33" name="32" dataDxfId="94"/>
    <tableColumn id="34" name="33" dataDxfId="93"/>
    <tableColumn id="35" name="34" dataDxfId="92"/>
    <tableColumn id="36" name="35" dataDxfId="91"/>
    <tableColumn id="37" name="36" dataDxfId="90"/>
    <tableColumn id="38" name="37" dataDxfId="89"/>
    <tableColumn id="39" name="38" dataDxfId="88"/>
    <tableColumn id="40" name="39" dataDxfId="87"/>
    <tableColumn id="41" name="40" dataDxfId="86"/>
    <tableColumn id="42" name="41" dataDxfId="85"/>
    <tableColumn id="43" name="42" dataDxfId="84"/>
    <tableColumn id="44" name="43" dataDxfId="83"/>
    <tableColumn id="45" name="44" dataDxfId="82"/>
    <tableColumn id="46" name="45" dataDxfId="81"/>
    <tableColumn id="47" name="46" dataDxfId="80"/>
    <tableColumn id="48" name="47" dataDxfId="79"/>
    <tableColumn id="49" name="48" dataDxfId="78"/>
    <tableColumn id="50" name="49" dataDxfId="77"/>
    <tableColumn id="51" name="50" dataDxfId="76"/>
    <tableColumn id="52" name="51" dataDxfId="75"/>
    <tableColumn id="53" name="52" dataDxfId="74"/>
    <tableColumn id="54" name="53" dataDxfId="73"/>
    <tableColumn id="55" name="54" dataDxfId="72"/>
    <tableColumn id="56" name="55" dataDxfId="71"/>
    <tableColumn id="57" name="56" dataDxfId="70"/>
    <tableColumn id="58" name="57" dataDxfId="69"/>
    <tableColumn id="59" name="58" dataDxfId="68"/>
    <tableColumn id="60" name="59" dataDxfId="67"/>
    <tableColumn id="61" name="60" dataDxfId="66"/>
    <tableColumn id="62" name="61" dataDxfId="65"/>
    <tableColumn id="63" name="62" dataDxfId="64"/>
    <tableColumn id="64" name="63" dataDxfId="63"/>
    <tableColumn id="65" name="64" dataDxfId="62"/>
    <tableColumn id="66" name="65" dataDxfId="61"/>
    <tableColumn id="67" name="66" dataDxfId="60"/>
    <tableColumn id="68" name="67" dataDxfId="59"/>
    <tableColumn id="69" name="68" dataDxfId="58"/>
    <tableColumn id="70" name="69" dataDxfId="57"/>
    <tableColumn id="71" name="70" dataDxfId="56"/>
    <tableColumn id="72" name="71" dataDxfId="55"/>
    <tableColumn id="73" name="72" dataDxfId="54"/>
    <tableColumn id="74" name="73" dataDxfId="53"/>
    <tableColumn id="75" name="74" dataDxfId="52"/>
    <tableColumn id="76" name="75" dataDxfId="51"/>
    <tableColumn id="77" name="76" dataDxfId="50"/>
    <tableColumn id="78" name="77" dataDxfId="49"/>
    <tableColumn id="79" name="78" dataDxfId="48"/>
    <tableColumn id="80" name="79" dataDxfId="47"/>
    <tableColumn id="81" name="80" dataDxfId="46"/>
    <tableColumn id="82" name="81" dataDxfId="45"/>
    <tableColumn id="83" name="82" dataDxfId="44"/>
    <tableColumn id="84" name="83" dataDxfId="43"/>
    <tableColumn id="85" name="84" dataDxfId="42"/>
    <tableColumn id="86" name="85" dataDxfId="41"/>
    <tableColumn id="87" name="86" dataDxfId="40"/>
    <tableColumn id="88" name="87" dataDxfId="39"/>
    <tableColumn id="89" name="88" dataDxfId="38"/>
    <tableColumn id="90" name="89" dataDxfId="37"/>
    <tableColumn id="91" name="90" dataDxfId="36"/>
    <tableColumn id="92" name="91" dataDxfId="35"/>
    <tableColumn id="93" name="92" dataDxfId="34"/>
    <tableColumn id="94" name="93" dataDxfId="33"/>
    <tableColumn id="95" name="94" dataDxfId="32"/>
    <tableColumn id="96" name="95" dataDxfId="31"/>
    <tableColumn id="97" name="96" dataDxfId="3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pers_other_inst" displayName="pers_other_inst" ref="A40:F56" totalsRowCount="1" headerRowDxfId="502" totalsRowDxfId="500" tableBorderDxfId="501">
  <autoFilter ref="A40:F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dataDxfId="499" totalsRowDxfId="498"/>
    <tableColumn id="2" name="Total #hours" dataDxfId="497" totalsRowDxfId="496"/>
    <tableColumn id="3" name="Hourly rate" dataDxfId="495" totalsRowDxfId="494"/>
    <tableColumn id="4" name="Months" dataDxfId="493" totalsRowDxfId="492"/>
    <tableColumn id="5" name="Organisation type" totalsRowLabel="Sub total:" dataDxfId="491" totalsRowDxfId="490"/>
    <tableColumn id="6" name="Amount" totalsRowFunction="custom" dataDxfId="489" totalsRowDxfId="488">
      <calculatedColumnFormula>IF(pers_other_inst[Total '#hours]*pers_other_inst[Hourly rate]&gt;0,pers_other_inst[Total '#hours]*pers_other_inst[Hourly rate],"")</calculatedColumnFormula>
      <totalsRowFormula>SUM(pers_other_inst[Amount])</totalsRowFormula>
    </tableColumn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id="22" name="salaries_other_inst" displayName="salaries_other_inst" ref="A70:B89" totalsRowShown="0" tableBorderDxfId="29">
  <autoFilter ref="A70:B89"/>
  <tableColumns count="2">
    <tableColumn id="1" name="category" dataDxfId="28"/>
    <tableColumn id="2" name="Max hourly rate" dataDxfId="27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23" name="CCC_table" displayName="CCC_table" ref="A102:E269" totalsRowShown="0" headerRowDxfId="26">
  <autoFilter ref="A102:E269"/>
  <tableColumns count="5">
    <tableColumn id="1" name="Code" dataDxfId="25"/>
    <tableColumn id="2" name="Country" dataDxfId="24"/>
    <tableColumn id="3" name="Code and Country" dataDxfId="23">
      <calculatedColumnFormula>A103&amp;" "&amp;B103&amp;" "&amp;"CCC: "&amp;D103</calculatedColumnFormula>
    </tableColumn>
    <tableColumn id="4" name="CC" dataDxfId="22"/>
    <tableColumn id="5" name="Categorie" dataDxfId="21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24" name="check_items" displayName="check_items" ref="A118:B148" totalsRowShown="0" headerRowDxfId="20" dataDxfId="19">
  <autoFilter ref="A118:B148"/>
  <tableColumns count="2">
    <tableColumn id="1" name="Situation" dataDxfId="18"/>
    <tableColumn id="2" name="Message" dataDxfId="17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25" name="personnel_ac_notes" displayName="personnel_ac_notes" ref="A157:R257" totalsRowShown="0">
  <autoFilter ref="A157:R257"/>
  <tableColumns count="18">
    <tableColumn id="1" name="Row nr"/>
    <tableColumn id="13" name="Combined notes" dataDxfId="16">
      <calculatedColumnFormula>C158&amp;D158&amp;E158&amp;F158&amp;G158&amp;H158&amp;I158&amp;J158&amp;K158&amp;L158&amp;M158&amp;N158&amp;O158&amp;P158&amp;Q158</calculatedColumnFormula>
    </tableColumn>
    <tableColumn id="2" name="Exceeding nr months" dataDxfId="15">
      <calculatedColumnFormula>IFERROR(IF(INDEX(Personnel_1[Months],A158)&gt;Max_project_duration,$B$121,""),"")</calculatedColumnFormula>
    </tableColumn>
    <tableColumn id="3" name="PhD duration eq. 48 months" dataDxfId="14">
      <calculatedColumnFormula>IFERROR(IF(COUNTIF(INDEX(Personnel_1[Category],A158),"*PhD*")&gt;0,IF(INDEX(Personnel_1[Months],A158)*INDEX(Personnel_1[FTE],A158)&lt;48,$B$122,""),""),"")</calculatedColumnFormula>
    </tableColumn>
    <tableColumn id="4" name="3y PhD &lt;36 months" dataDxfId="13">
      <calculatedColumnFormula>IFERROR(IF(COUNTIF(INDEX(Personnel_1[Category],A158),"*year*")&gt;0,IF(INDEX(Personnel_1[Months],A158)*INDEX(Personnel_1[FTE],A158)&lt;36,$B$123,""),""),"")</calculatedColumnFormula>
    </tableColumn>
    <tableColumn id="5" name="PDEng combination with PhD/PD" dataDxfId="12">
      <calculatedColumnFormula>IFERROR(IF(COUNTIF(INDEX(Personnel_1[Category],A158),"*PDEng*")&gt;0,IF(OR(IFERROR(MATCH("*PhD*",Personnel_1[Category],0),0)&gt;0,IFERROR(MATCH("*PostDoc*",Personnel_1[Category],0),0)&gt;0),"",$B$124),""),"")</calculatedColumnFormula>
    </tableColumn>
    <tableColumn id="6" name="PDEng duration" dataDxfId="11">
      <calculatedColumnFormula>IFERROR(IF(COUNTIF(INDEX(Personnel_1[Category],A158),"*PDEng*")&gt;0,IF(INDEX(Personnel_1[Months],A158)*INDEX(Personnel_1[FTE],A158)&gt;24,$B$125,""),""),"")</calculatedColumnFormula>
    </tableColumn>
    <tableColumn id="7" name="PD min duration" dataDxfId="10">
      <calculatedColumnFormula>IFERROR(IF(COUNTIF(INDEX(Personnel_1[Category],A158),"*PostDoc*")&gt;0,IF(INDEX(Personnel_1[Months],A158)*INDEX(Personnel_1[FTE],A158)&lt;6,$B$126,""),""),"")</calculatedColumnFormula>
    </tableColumn>
    <tableColumn id="8" name="PD max duration" dataDxfId="9">
      <calculatedColumnFormula>IFERROR(IF(COUNTIF(INDEX(Personnel_1[Category],A158),"*PostDoc*")&gt;0,IF(INDEX(Personnel_1[Months],A158)*INDEX(Personnel_1[FTE],A158)&gt;48,$B$127,""),""),"")</calculatedColumnFormula>
    </tableColumn>
    <tableColumn id="9" name="NSP combi" dataDxfId="8">
      <calculatedColumnFormula>IFERROR(IF(COUNTIF(INDEX(Personnel_1[Category],A158),"*Non-scientific*")&gt;0,IF(OR(IFERROR(MATCH("*PhD*",Personnel_1[Category],0),0)&gt;0,IFERROR(MATCH("*PostDoc*",Personnel_1[Category],0),0)&gt;0),"",$B$124),""),"")</calculatedColumnFormula>
    </tableColumn>
    <tableColumn id="10" name="NSP max amount" dataDxfId="7">
      <calculatedColumnFormula>IFERROR(IF(COUNTIF(INDEX(Personnel_1[Category],A158),"*Non-scientific*")&gt;0,IF(Total_NSP&gt;100000,$B$129,""),""),"")</calculatedColumnFormula>
    </tableColumn>
    <tableColumn id="11" name="NSP min duration" dataDxfId="6">
      <calculatedColumnFormula>IFERROR(IF(COUNTIF(INDEX(Personnel_1[Category],A158),"*Non-scientific*")&gt;0,IF(INDEX(Personnel_1[Months],A158)*INDEX(Personnel_1[FTE],A158)&lt;6,$B$130,""),""),"")</calculatedColumnFormula>
    </tableColumn>
    <tableColumn id="12" name="NSP max duration" dataDxfId="5">
      <calculatedColumnFormula>IFERROR(IF(COUNTIF(INDEX(Personnel_1[Category],A158),"*Non-scientific*")&gt;0,IF(INDEX(Personnel_1[Months],A158)*INDEX(Personnel_1[FTE],A158)&gt;48,$B$131,""),""),"")</calculatedColumnFormula>
    </tableColumn>
    <tableColumn id="14" name="OSP combi with PD/PhD" dataDxfId="4">
      <calculatedColumnFormula>IFERROR(IF(COUNTIF(INDEX(Personnel_1[Category],A158),"*Other scientific*")&gt;0,IF(OR(IFERROR(MATCH("*PhD*",Personnel_1[Category],0),0)&gt;0,IFERROR(MATCH("*PostDoc*",Personnel_1[Category],0),0)&gt;0),"",$B$132),""),"")</calculatedColumnFormula>
    </tableColumn>
    <tableColumn id="15" name="OSP max amount" dataDxfId="3">
      <calculatedColumnFormula>IFERROR(IF(COUNTIF(INDEX(Personnel_1[Category],A158),"*Other scientific*")&gt;0,IF(Total_OSP&gt;100000,$B$133,""),""),"")</calculatedColumnFormula>
    </tableColumn>
    <tableColumn id="16" name="OSP min duration" dataDxfId="2">
      <calculatedColumnFormula>IFERROR(IF(COUNTIF(INDEX(Personnel_1[Category],A158),"*Other scientific*")&gt;0,IF(INDEX(Personnel_1[Months],A158)*INDEX(Personnel_1[FTE],A158)&lt;6,$B$134,""),""),"")</calculatedColumnFormula>
    </tableColumn>
    <tableColumn id="17" name="OSP max duration" dataDxfId="1">
      <calculatedColumnFormula>IFERROR(IF(COUNTIF(INDEX(Personnel_1[Category],A158),"*Other scientific*")&gt;0,IF(INDEX(Personnel_1[Months],A158)*INDEX(Personnel_1[FTE],A158)&gt;48,$B$135,""),""),"")</calculatedColumnFormula>
    </tableColumn>
    <tableColumn id="18" name="Research leave - max duration" dataDxfId="0">
      <calculatedColumnFormula>IFERROR(IF(COUNTIF(INDEX(Personnel_1[Category],A158),"*leave*")&gt;0,IF(Research_leave_FTE_months&gt;5,$B$136,""),""),"")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travel_acc" displayName="travel_acc" ref="A69:F75" totalsRowCount="1" headerRowDxfId="487" totalsRowDxfId="485" tableBorderDxfId="486" totalsRowBorderDxfId="484">
  <autoFilter ref="A69:F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483" totalsRowDxfId="482"/>
    <tableColumn id="2" name=" " dataDxfId="481" totalsRowDxfId="480"/>
    <tableColumn id="3" name="  " dataDxfId="479" totalsRowDxfId="478"/>
    <tableColumn id="4" name="   " dataDxfId="477" totalsRowDxfId="476"/>
    <tableColumn id="5" name="Organisation type" totalsRowLabel="Sub total:" dataDxfId="475" totalsRowDxfId="474"/>
    <tableColumn id="6" name="Amount" totalsRowFunction="custom" dataDxfId="473" totalsRowDxfId="472">
      <totalsRowFormula>SUM(travel_acc[Amount])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3" name="goods_services" displayName="goods_services" ref="A61:F67" totalsRowCount="1" headerRowDxfId="471" totalsRowDxfId="469" tableBorderDxfId="470">
  <autoFilter ref="A61:F6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468" totalsRowDxfId="467"/>
    <tableColumn id="2" name=" " dataDxfId="466" totalsRowDxfId="465"/>
    <tableColumn id="3" name="  " dataDxfId="464" totalsRowDxfId="463"/>
    <tableColumn id="4" name="   " dataDxfId="462" totalsRowDxfId="461"/>
    <tableColumn id="5" name="Organisation type" totalsRowLabel="Sub total:" dataDxfId="460" totalsRowDxfId="459"/>
    <tableColumn id="6" name="Amount" totalsRowFunction="custom" dataDxfId="458" totalsRowDxfId="457">
      <totalsRowFormula>SUM(goods_services[Amount])</totalsRow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4" name="implementation" displayName="implementation" ref="A77:F83" totalsRowCount="1" headerRowDxfId="456" totalsRowDxfId="454" tableBorderDxfId="455" totalsRowBorderDxfId="453">
  <autoFilter ref="A77:F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452" totalsRowDxfId="451"/>
    <tableColumn id="2" name=" " dataDxfId="450" totalsRowDxfId="449"/>
    <tableColumn id="3" name="  " dataDxfId="448" totalsRowDxfId="447"/>
    <tableColumn id="4" name="   " dataDxfId="446" totalsRowDxfId="445"/>
    <tableColumn id="5" name="Organisation type" totalsRowLabel="Sub total:" dataDxfId="444" totalsRowDxfId="443"/>
    <tableColumn id="6" name="Amount" totalsRowFunction="custom" dataDxfId="442" totalsRowDxfId="441">
      <totalsRowFormula>SUM(implementation[Amount])</totalsRow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6" name="knowledge_utilisation" displayName="knowledge_utilisation" ref="A89:F95" totalsRowCount="1" headerRowDxfId="440" dataDxfId="439" totalsRowDxfId="437" tableBorderDxfId="438">
  <autoFilter ref="A89:F9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totalsRowDxfId="436"/>
    <tableColumn id="2" name=" " dataDxfId="435" totalsRowDxfId="434"/>
    <tableColumn id="3" name="  " dataDxfId="433" totalsRowDxfId="432"/>
    <tableColumn id="4" name="   " dataDxfId="431" totalsRowDxfId="430"/>
    <tableColumn id="5" name="Organisation type" totalsRowLabel="Sub total:" dataDxfId="429" totalsRowDxfId="428"/>
    <tableColumn id="6" name="Amount" totalsRowFunction="custom" dataDxfId="427" totalsRowDxfId="426">
      <totalsRowFormula>SUM(knowledge_utilisation[Amount])</totalsRow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20" name="project_mngmt" displayName="project_mngmt" ref="A101:F107" totalsRowCount="1" headerRowDxfId="425" dataDxfId="424" totalsRowDxfId="422" tableBorderDxfId="423">
  <autoFilter ref="A101:F1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Description" dataDxfId="421" totalsRowDxfId="420"/>
    <tableColumn id="2" name=" " dataDxfId="419" totalsRowDxfId="418"/>
    <tableColumn id="3" name="  " dataDxfId="417" totalsRowDxfId="416"/>
    <tableColumn id="4" name="   " dataDxfId="415" totalsRowDxfId="414"/>
    <tableColumn id="5" name="Organisation type" totalsRowLabel="Total project management:" dataDxfId="413" totalsRowDxfId="412"/>
    <tableColumn id="6" name="Amount" totalsRowFunction="custom" dataDxfId="411" totalsRowDxfId="410">
      <totalsRowFormula>SUM(project_mngmt[Amount])</totalsRow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4" name="Personnel_2" displayName="Personnel_2" ref="A12:F25" totalsRowCount="1" headerRowDxfId="402" totalsRowDxfId="399" headerRowBorderDxfId="401" tableBorderDxfId="400" totalsRowBorderDxfId="398">
  <autoFilter ref="A12:F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Category" totalsRowDxfId="397"/>
    <tableColumn id="2" name="FTE" dataDxfId="396" totalsRowDxfId="395"/>
    <tableColumn id="3" name="Months" dataDxfId="394" totalsRowDxfId="393"/>
    <tableColumn id="4" name="Costs" dataDxfId="392" totalsRowDxfId="391"/>
    <tableColumn id="5" name="Organisation type" totalsRowLabel="Sub total:" dataDxfId="390" totalsRowDxfId="389"/>
    <tableColumn id="6" name="Amount" totalsRowFunction="custom" dataDxfId="388" totalsRowDxfId="387">
      <calculatedColumnFormula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calculatedColumnFormula>
      <totalsRowFormula>SUM(Personnel_2[Amount])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10" Type="http://schemas.openxmlformats.org/officeDocument/2006/relationships/table" Target="../tables/table16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10" Type="http://schemas.openxmlformats.org/officeDocument/2006/relationships/table" Target="../tables/table24.xml"/><Relationship Id="rId4" Type="http://schemas.openxmlformats.org/officeDocument/2006/relationships/table" Target="../tables/table18.xml"/><Relationship Id="rId9" Type="http://schemas.openxmlformats.org/officeDocument/2006/relationships/table" Target="../tables/table2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9.xml"/><Relationship Id="rId3" Type="http://schemas.openxmlformats.org/officeDocument/2006/relationships/printerSettings" Target="../printerSettings/printerSettings6.bin"/><Relationship Id="rId7" Type="http://schemas.openxmlformats.org/officeDocument/2006/relationships/table" Target="../tables/table28.xml"/><Relationship Id="rId2" Type="http://schemas.openxmlformats.org/officeDocument/2006/relationships/hyperlink" Target="https://www.nwo.nl/documents/nwo/beleid/money-follows-cooperation/nwo-country-correction-coefficients-ccc" TargetMode="External"/><Relationship Id="rId1" Type="http://schemas.openxmlformats.org/officeDocument/2006/relationships/hyperlink" Target="https://www.iso.org/iso-3166-country-codes.html" TargetMode="External"/><Relationship Id="rId6" Type="http://schemas.openxmlformats.org/officeDocument/2006/relationships/table" Target="../tables/table27.xml"/><Relationship Id="rId5" Type="http://schemas.openxmlformats.org/officeDocument/2006/relationships/table" Target="../tables/table26.xml"/><Relationship Id="rId10" Type="http://schemas.openxmlformats.org/officeDocument/2006/relationships/table" Target="../tables/table31.xml"/><Relationship Id="rId4" Type="http://schemas.openxmlformats.org/officeDocument/2006/relationships/table" Target="../tables/table25.xml"/><Relationship Id="rId9" Type="http://schemas.openxmlformats.org/officeDocument/2006/relationships/table" Target="../tables/table3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J30"/>
  <sheetViews>
    <sheetView workbookViewId="0">
      <selection activeCell="A28" sqref="A28"/>
    </sheetView>
  </sheetViews>
  <sheetFormatPr defaultColWidth="9.140625" defaultRowHeight="15" x14ac:dyDescent="0.25"/>
  <cols>
    <col min="1" max="1" width="45.28515625" style="262" customWidth="1"/>
    <col min="2" max="2" width="11.85546875" style="262" customWidth="1"/>
    <col min="3" max="8" width="9.140625" style="262"/>
    <col min="9" max="9" width="11.42578125" style="262" customWidth="1"/>
    <col min="10" max="16384" width="9.140625" style="262"/>
  </cols>
  <sheetData>
    <row r="1" spans="1:10" ht="18.75" x14ac:dyDescent="0.3">
      <c r="A1" s="261" t="s">
        <v>691</v>
      </c>
    </row>
    <row r="3" spans="1:10" ht="15.75" x14ac:dyDescent="0.25">
      <c r="A3" s="263" t="s">
        <v>690</v>
      </c>
      <c r="B3" s="264"/>
      <c r="C3" s="264"/>
      <c r="D3" s="264"/>
      <c r="E3" s="265" t="s">
        <v>662</v>
      </c>
      <c r="F3" s="266">
        <v>44013</v>
      </c>
      <c r="G3" s="264"/>
    </row>
    <row r="4" spans="1:10" ht="15.75" x14ac:dyDescent="0.25">
      <c r="A4" s="263"/>
      <c r="B4" s="264"/>
      <c r="C4" s="264"/>
      <c r="D4" s="264"/>
      <c r="E4" s="265" t="s">
        <v>663</v>
      </c>
      <c r="F4" s="266">
        <v>44044</v>
      </c>
      <c r="G4" s="264"/>
    </row>
    <row r="5" spans="1:10" ht="15.75" x14ac:dyDescent="0.25">
      <c r="A5" s="263"/>
      <c r="B5" s="264"/>
      <c r="C5" s="264"/>
      <c r="D5" s="264"/>
      <c r="E5" s="265" t="s">
        <v>664</v>
      </c>
      <c r="F5" s="267">
        <v>2017</v>
      </c>
      <c r="G5" s="264"/>
    </row>
    <row r="6" spans="1:10" x14ac:dyDescent="0.25">
      <c r="A6" s="268" t="s">
        <v>665</v>
      </c>
      <c r="B6" s="264"/>
      <c r="C6" s="264"/>
      <c r="D6" s="264"/>
      <c r="E6" s="264"/>
      <c r="F6" s="264"/>
      <c r="G6" s="264"/>
    </row>
    <row r="7" spans="1:10" ht="63.75" thickBot="1" x14ac:dyDescent="0.3">
      <c r="A7" s="269" t="s">
        <v>11</v>
      </c>
      <c r="B7" s="270" t="s">
        <v>666</v>
      </c>
      <c r="C7" s="271" t="s">
        <v>667</v>
      </c>
      <c r="D7" s="272" t="s">
        <v>668</v>
      </c>
      <c r="E7" s="273" t="s">
        <v>669</v>
      </c>
      <c r="F7" s="274" t="s">
        <v>670</v>
      </c>
      <c r="G7" s="271" t="s">
        <v>671</v>
      </c>
      <c r="H7" s="271" t="s">
        <v>672</v>
      </c>
      <c r="I7" s="273" t="s">
        <v>673</v>
      </c>
      <c r="J7" s="275"/>
    </row>
    <row r="8" spans="1:10" ht="15.75" x14ac:dyDescent="0.25">
      <c r="A8" s="276" t="s">
        <v>674</v>
      </c>
      <c r="B8" s="277">
        <v>0</v>
      </c>
      <c r="C8" s="278"/>
      <c r="D8" s="277">
        <v>0</v>
      </c>
      <c r="E8" s="279">
        <v>0</v>
      </c>
      <c r="F8" s="280"/>
      <c r="G8" s="281">
        <v>0</v>
      </c>
      <c r="H8" s="281">
        <v>0</v>
      </c>
      <c r="I8" s="279">
        <v>0</v>
      </c>
    </row>
    <row r="9" spans="1:10" x14ac:dyDescent="0.25">
      <c r="A9" s="282" t="s">
        <v>675</v>
      </c>
      <c r="B9" s="283">
        <v>0</v>
      </c>
      <c r="C9" s="284"/>
      <c r="D9" s="283">
        <v>0</v>
      </c>
      <c r="E9" s="285">
        <v>0</v>
      </c>
      <c r="F9" s="286"/>
      <c r="G9" s="287">
        <v>0</v>
      </c>
      <c r="H9" s="287">
        <v>0</v>
      </c>
      <c r="I9" s="285">
        <v>0</v>
      </c>
    </row>
    <row r="10" spans="1:10" x14ac:dyDescent="0.25">
      <c r="A10" s="282" t="s">
        <v>676</v>
      </c>
      <c r="B10" s="283">
        <v>0</v>
      </c>
      <c r="C10" s="284"/>
      <c r="D10" s="283">
        <v>0</v>
      </c>
      <c r="E10" s="285">
        <v>0</v>
      </c>
      <c r="F10" s="286"/>
      <c r="G10" s="287">
        <v>0</v>
      </c>
      <c r="H10" s="287">
        <v>0</v>
      </c>
      <c r="I10" s="285">
        <v>0</v>
      </c>
    </row>
    <row r="11" spans="1:10" ht="15.75" x14ac:dyDescent="0.25">
      <c r="A11" s="288" t="s">
        <v>677</v>
      </c>
      <c r="B11" s="289">
        <v>0</v>
      </c>
      <c r="C11" s="290"/>
      <c r="D11" s="289">
        <v>0</v>
      </c>
      <c r="E11" s="291">
        <v>0</v>
      </c>
      <c r="F11" s="290"/>
      <c r="G11" s="292">
        <v>0</v>
      </c>
      <c r="H11" s="293">
        <v>0</v>
      </c>
      <c r="I11" s="291">
        <v>0</v>
      </c>
      <c r="J11" s="294"/>
    </row>
    <row r="12" spans="1:10" ht="15.75" x14ac:dyDescent="0.25">
      <c r="A12" s="288" t="s">
        <v>678</v>
      </c>
      <c r="B12" s="289">
        <v>0</v>
      </c>
      <c r="C12" s="290"/>
      <c r="D12" s="289">
        <v>0</v>
      </c>
      <c r="E12" s="291">
        <v>0</v>
      </c>
      <c r="F12" s="292">
        <v>0</v>
      </c>
      <c r="G12" s="292">
        <v>0</v>
      </c>
      <c r="H12" s="293">
        <v>0</v>
      </c>
      <c r="I12" s="291">
        <v>0</v>
      </c>
      <c r="J12" s="294"/>
    </row>
    <row r="13" spans="1:10" ht="15.75" x14ac:dyDescent="0.25">
      <c r="A13" s="288" t="s">
        <v>679</v>
      </c>
      <c r="B13" s="289">
        <v>0</v>
      </c>
      <c r="C13" s="290"/>
      <c r="D13" s="289">
        <v>0</v>
      </c>
      <c r="E13" s="291">
        <v>0</v>
      </c>
      <c r="F13" s="290"/>
      <c r="G13" s="292">
        <v>0</v>
      </c>
      <c r="H13" s="293">
        <v>0</v>
      </c>
      <c r="I13" s="291">
        <v>0</v>
      </c>
      <c r="J13" s="294"/>
    </row>
    <row r="14" spans="1:10" x14ac:dyDescent="0.25">
      <c r="A14" s="282" t="s">
        <v>680</v>
      </c>
      <c r="B14" s="283">
        <v>0</v>
      </c>
      <c r="C14" s="284"/>
      <c r="D14" s="283">
        <v>0</v>
      </c>
      <c r="E14" s="285">
        <v>0</v>
      </c>
      <c r="F14" s="286"/>
      <c r="G14" s="287">
        <v>0</v>
      </c>
      <c r="H14" s="287">
        <v>0</v>
      </c>
      <c r="I14" s="285">
        <v>0</v>
      </c>
    </row>
    <row r="15" spans="1:10" x14ac:dyDescent="0.25">
      <c r="A15" s="282" t="s">
        <v>681</v>
      </c>
      <c r="B15" s="283">
        <v>0</v>
      </c>
      <c r="C15" s="284"/>
      <c r="D15" s="283">
        <v>0</v>
      </c>
      <c r="E15" s="285">
        <v>0</v>
      </c>
      <c r="F15" s="286"/>
      <c r="G15" s="287">
        <v>0</v>
      </c>
      <c r="H15" s="287">
        <v>0</v>
      </c>
      <c r="I15" s="285">
        <v>0</v>
      </c>
    </row>
    <row r="16" spans="1:10" ht="15.75" x14ac:dyDescent="0.25">
      <c r="A16" s="288" t="s">
        <v>682</v>
      </c>
      <c r="B16" s="289">
        <v>0</v>
      </c>
      <c r="C16" s="290"/>
      <c r="D16" s="289">
        <v>0</v>
      </c>
      <c r="E16" s="291">
        <v>0</v>
      </c>
      <c r="F16" s="295"/>
      <c r="G16" s="292">
        <v>0</v>
      </c>
      <c r="H16" s="292">
        <v>0</v>
      </c>
      <c r="I16" s="291">
        <v>0</v>
      </c>
      <c r="J16" s="294"/>
    </row>
    <row r="17" spans="1:10" x14ac:dyDescent="0.25">
      <c r="A17" s="282" t="s">
        <v>683</v>
      </c>
      <c r="B17" s="283">
        <v>0</v>
      </c>
      <c r="C17" s="284"/>
      <c r="D17" s="283">
        <v>0</v>
      </c>
      <c r="E17" s="285">
        <v>0</v>
      </c>
      <c r="F17" s="286"/>
      <c r="G17" s="287">
        <v>0</v>
      </c>
      <c r="H17" s="287">
        <v>0</v>
      </c>
      <c r="I17" s="285">
        <v>0</v>
      </c>
    </row>
    <row r="18" spans="1:10" x14ac:dyDescent="0.25">
      <c r="A18" s="282" t="s">
        <v>684</v>
      </c>
      <c r="B18" s="283">
        <v>0</v>
      </c>
      <c r="C18" s="284"/>
      <c r="D18" s="283">
        <v>0</v>
      </c>
      <c r="E18" s="285">
        <v>0</v>
      </c>
      <c r="F18" s="286"/>
      <c r="G18" s="287">
        <v>0</v>
      </c>
      <c r="H18" s="287">
        <v>0</v>
      </c>
      <c r="I18" s="285">
        <v>0</v>
      </c>
    </row>
    <row r="19" spans="1:10" ht="15.75" x14ac:dyDescent="0.25">
      <c r="A19" s="288" t="s">
        <v>685</v>
      </c>
      <c r="B19" s="289">
        <v>0</v>
      </c>
      <c r="C19" s="290"/>
      <c r="D19" s="296"/>
      <c r="E19" s="291">
        <v>0</v>
      </c>
      <c r="F19" s="295"/>
      <c r="G19" s="290"/>
      <c r="H19" s="290"/>
      <c r="I19" s="291">
        <v>0</v>
      </c>
      <c r="J19" s="294"/>
    </row>
    <row r="20" spans="1:10" ht="15.75" x14ac:dyDescent="0.25">
      <c r="A20" s="297" t="s">
        <v>686</v>
      </c>
      <c r="B20" s="298"/>
      <c r="C20" s="299">
        <v>0</v>
      </c>
      <c r="D20" s="300"/>
      <c r="E20" s="291">
        <v>0</v>
      </c>
      <c r="F20" s="295"/>
      <c r="G20" s="301"/>
      <c r="H20" s="302"/>
      <c r="I20" s="303">
        <v>0</v>
      </c>
      <c r="J20" s="294"/>
    </row>
    <row r="21" spans="1:10" ht="16.5" thickBot="1" x14ac:dyDescent="0.3">
      <c r="A21" s="304" t="s">
        <v>673</v>
      </c>
      <c r="B21" s="305">
        <v>0</v>
      </c>
      <c r="C21" s="306">
        <v>0</v>
      </c>
      <c r="D21" s="305">
        <v>0</v>
      </c>
      <c r="E21" s="307">
        <v>0</v>
      </c>
      <c r="F21" s="308">
        <v>0</v>
      </c>
      <c r="G21" s="305">
        <v>0</v>
      </c>
      <c r="H21" s="305">
        <v>0</v>
      </c>
      <c r="I21" s="307">
        <v>0</v>
      </c>
      <c r="J21" s="294"/>
    </row>
    <row r="22" spans="1:10" ht="15.75" thickTop="1" x14ac:dyDescent="0.25">
      <c r="B22" s="264"/>
      <c r="C22" s="309"/>
      <c r="D22" s="310"/>
      <c r="E22" s="311" t="s">
        <v>196</v>
      </c>
      <c r="F22" s="264"/>
      <c r="G22" s="264"/>
    </row>
    <row r="23" spans="1:10" ht="15.75" x14ac:dyDescent="0.25">
      <c r="A23" s="312" t="s">
        <v>687</v>
      </c>
      <c r="B23" s="264"/>
      <c r="C23" s="313">
        <v>0</v>
      </c>
      <c r="D23" s="314"/>
      <c r="E23" s="264"/>
      <c r="F23" s="264" t="s">
        <v>196</v>
      </c>
      <c r="G23" s="264"/>
    </row>
    <row r="24" spans="1:10" ht="16.5" thickBot="1" x14ac:dyDescent="0.3">
      <c r="A24" s="312" t="s">
        <v>688</v>
      </c>
      <c r="B24" s="264"/>
      <c r="C24" s="315">
        <v>0</v>
      </c>
      <c r="D24" s="314"/>
      <c r="E24" s="264"/>
      <c r="F24" s="264"/>
      <c r="G24" s="264"/>
    </row>
    <row r="25" spans="1:10" ht="16.5" thickTop="1" x14ac:dyDescent="0.25">
      <c r="A25" s="294"/>
      <c r="B25" s="264"/>
      <c r="C25" s="316"/>
      <c r="D25" s="316"/>
      <c r="E25" s="264"/>
      <c r="F25" s="264"/>
      <c r="G25" s="264"/>
    </row>
    <row r="26" spans="1:10" ht="15.75" x14ac:dyDescent="0.25">
      <c r="A26" s="317" t="s">
        <v>689</v>
      </c>
      <c r="B26" s="264"/>
      <c r="C26" s="318">
        <v>0</v>
      </c>
      <c r="D26" s="318"/>
      <c r="E26" s="264"/>
      <c r="F26" s="264"/>
      <c r="G26" s="264"/>
    </row>
    <row r="27" spans="1:10" x14ac:dyDescent="0.25">
      <c r="B27" s="264"/>
      <c r="C27" s="264"/>
      <c r="D27" s="264"/>
      <c r="E27" s="264"/>
      <c r="F27" s="264"/>
      <c r="G27" s="264"/>
    </row>
    <row r="28" spans="1:10" x14ac:dyDescent="0.25">
      <c r="B28" s="264"/>
      <c r="C28" s="264"/>
      <c r="D28" s="264"/>
      <c r="E28" s="264" t="s">
        <v>196</v>
      </c>
      <c r="F28" s="264"/>
      <c r="G28" s="264"/>
    </row>
    <row r="29" spans="1:10" x14ac:dyDescent="0.25">
      <c r="B29" s="264"/>
      <c r="C29" s="264"/>
      <c r="D29" s="264"/>
      <c r="E29" s="264"/>
      <c r="F29" s="264"/>
      <c r="G29" s="264"/>
    </row>
    <row r="30" spans="1:10" x14ac:dyDescent="0.25">
      <c r="B30" s="264"/>
      <c r="C30" s="264"/>
      <c r="D30" s="264"/>
      <c r="E30" s="264"/>
      <c r="F30" s="264"/>
      <c r="G30" s="264"/>
    </row>
  </sheetData>
  <sheetProtection algorithmName="SHA-512" hashValue="ZMQrgGVizwnXO1B9MVnP1I7EZVqkv2GuX6sTlwS+1QrSWPjXxRLJPaU5AZTQeOYQIjJkZocgf1tYkvt89u7rww==" saltValue="NmcVXQcoSsLwINqNgbF04Q==" spinCount="100000" sheet="1" objects="1" scenarios="1" selectLockedCells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120" zoomScaleNormal="120" workbookViewId="0">
      <selection activeCell="B2" sqref="B2"/>
    </sheetView>
  </sheetViews>
  <sheetFormatPr defaultRowHeight="15" x14ac:dyDescent="0.25"/>
  <cols>
    <col min="1" max="1" width="42" customWidth="1"/>
    <col min="2" max="3" width="12.7109375" customWidth="1"/>
    <col min="4" max="4" width="18" customWidth="1"/>
    <col min="5" max="5" width="30" customWidth="1"/>
    <col min="6" max="6" width="20.140625" customWidth="1"/>
    <col min="7" max="7" width="60.42578125" customWidth="1"/>
  </cols>
  <sheetData>
    <row r="1" spans="1:7" ht="82.5" customHeight="1" x14ac:dyDescent="0.25">
      <c r="A1" s="336" t="s">
        <v>724</v>
      </c>
      <c r="B1" s="336"/>
      <c r="C1" s="336"/>
      <c r="D1" s="336"/>
      <c r="E1" s="336"/>
      <c r="F1" s="336"/>
      <c r="G1" s="343" t="s">
        <v>698</v>
      </c>
    </row>
    <row r="2" spans="1:7" x14ac:dyDescent="0.25">
      <c r="A2" s="4" t="s">
        <v>692</v>
      </c>
      <c r="B2" s="320"/>
      <c r="C2" s="5" t="s">
        <v>3</v>
      </c>
      <c r="D2" s="337"/>
      <c r="E2" s="338"/>
      <c r="F2" s="339"/>
      <c r="G2" s="343"/>
    </row>
    <row r="3" spans="1:7" ht="27" customHeight="1" x14ac:dyDescent="0.25">
      <c r="A3" s="30" t="s">
        <v>2</v>
      </c>
      <c r="B3" s="340"/>
      <c r="C3" s="341"/>
      <c r="D3" s="341"/>
      <c r="E3" s="341"/>
      <c r="F3" s="342"/>
      <c r="G3" s="343"/>
    </row>
    <row r="4" spans="1:7" x14ac:dyDescent="0.25">
      <c r="A4" s="6" t="s">
        <v>699</v>
      </c>
      <c r="B4" s="323"/>
      <c r="C4" s="324"/>
      <c r="D4" s="324"/>
      <c r="E4" s="324"/>
      <c r="F4" s="325"/>
      <c r="G4" s="343"/>
    </row>
    <row r="5" spans="1:7" x14ac:dyDescent="0.25">
      <c r="A5" s="6" t="s">
        <v>87</v>
      </c>
      <c r="B5" s="320"/>
      <c r="C5" s="33" t="s">
        <v>88</v>
      </c>
      <c r="D5" s="320"/>
      <c r="E5" s="135"/>
      <c r="F5" s="136"/>
      <c r="G5" s="34" t="str">
        <f ca="1">IF(AND(startdate&gt;enddate,enddate&gt;0),checks!$B$119,IF(AND(startdate&gt;0,startdate&lt;TODAY()),checks!$B$120,""))</f>
        <v/>
      </c>
    </row>
    <row r="6" spans="1:7" x14ac:dyDescent="0.25">
      <c r="A6" s="6" t="s">
        <v>89</v>
      </c>
      <c r="B6" s="322" t="str">
        <f>IF(AND(ISBLANK(startdate),ISBLANK(enddate)),"",ROUND(IF(ISERROR(YEARFRAC(startdate,enddate)*12),"",(YEARFRAC(startdate,enddate,1)*12)),1))</f>
        <v/>
      </c>
      <c r="C6" s="133"/>
      <c r="D6" s="134"/>
      <c r="E6" s="137"/>
      <c r="F6" s="138"/>
      <c r="G6" s="15"/>
    </row>
    <row r="8" spans="1:7" ht="15.75" x14ac:dyDescent="0.25">
      <c r="A8" s="344" t="s">
        <v>4</v>
      </c>
      <c r="B8" s="345"/>
      <c r="C8" s="345"/>
      <c r="D8" s="345"/>
      <c r="E8" s="346"/>
      <c r="F8" s="330" t="s">
        <v>5</v>
      </c>
    </row>
    <row r="9" spans="1:7" x14ac:dyDescent="0.25">
      <c r="A9" s="75" t="s">
        <v>720</v>
      </c>
      <c r="B9" s="90"/>
      <c r="C9" s="75"/>
      <c r="D9" s="90"/>
      <c r="E9" s="75"/>
      <c r="F9" s="332">
        <f ca="1">Total_NWO_funding</f>
        <v>0</v>
      </c>
    </row>
    <row r="10" spans="1:7" x14ac:dyDescent="0.25">
      <c r="A10" s="75" t="s">
        <v>721</v>
      </c>
      <c r="B10" s="90"/>
      <c r="C10" s="75"/>
      <c r="D10" s="90"/>
      <c r="E10" s="75"/>
      <c r="F10" s="328">
        <f ca="1">'Budget Project 2'!Total_NWO_funding</f>
        <v>0</v>
      </c>
    </row>
    <row r="11" spans="1:7" x14ac:dyDescent="0.25">
      <c r="A11" s="75" t="s">
        <v>722</v>
      </c>
      <c r="B11" s="90"/>
      <c r="C11" s="75"/>
      <c r="D11" s="90"/>
      <c r="E11" s="75"/>
      <c r="F11" s="329">
        <f ca="1">'Budget Project 3'!Total_NWO_funding</f>
        <v>0</v>
      </c>
    </row>
    <row r="12" spans="1:7" x14ac:dyDescent="0.25">
      <c r="A12" s="333" t="s">
        <v>190</v>
      </c>
      <c r="B12" s="334"/>
      <c r="C12" s="334"/>
      <c r="D12" s="334"/>
      <c r="E12" s="335"/>
      <c r="F12" s="331">
        <f ca="1">SUM(F9:F11)</f>
        <v>0</v>
      </c>
    </row>
  </sheetData>
  <sheetProtection algorithmName="SHA-512" hashValue="tSHVD/sbWx7Pl781dNgcvWJrgtq7xt+ZgiHBkDeWC1WFFsTMsIP/weQl5Rh3rDM2o0WenL4wA02CkrJmSU7W1g==" saltValue="Sffhw2go1dm23nCkCzo0EQ==" spinCount="100000" sheet="1" objects="1" scenarios="1" selectLockedCells="1"/>
  <mergeCells count="6">
    <mergeCell ref="A12:E12"/>
    <mergeCell ref="A1:F1"/>
    <mergeCell ref="D2:F2"/>
    <mergeCell ref="B3:F3"/>
    <mergeCell ref="G1:G4"/>
    <mergeCell ref="A8:E8"/>
  </mergeCells>
  <conditionalFormatting sqref="B5">
    <cfRule type="expression" dxfId="544" priority="6">
      <formula>LEN($G$5)&gt;0</formula>
    </cfRule>
  </conditionalFormatting>
  <conditionalFormatting sqref="A9:A11 C9:C11 E9:E11">
    <cfRule type="expression" dxfId="543" priority="1">
      <formula>LEN(G9)&gt;0</formula>
    </cfRule>
  </conditionalFormatting>
  <dataValidations count="3">
    <dataValidation type="date" allowBlank="1" showInputMessage="1" showErrorMessage="1" errorTitle="Invalid entry" error="Please provide a valid provisional end date (dd/mm/yyyy)." sqref="D5">
      <formula1>43831</formula1>
      <formula2>73415</formula2>
    </dataValidation>
    <dataValidation type="date" allowBlank="1" showInputMessage="1" showErrorMessage="1" errorTitle="Invalid entry" error="Please provide a valid provisional start date (dd/mm/yyyy)." sqref="B5">
      <formula1>43831</formula1>
      <formula2>73415</formula2>
    </dataValidation>
    <dataValidation type="date" allowBlank="1" showInputMessage="1" showErrorMessage="1" errorTitle="Invalid entry" error="Please provide a valid date (dd/mm/yy)" sqref="B2">
      <formula1>43831</formula1>
      <formula2>73415</formula2>
    </dataValidation>
  </dataValidations>
  <pageMargins left="0.7" right="0.7" top="0.75" bottom="0.75" header="0.3" footer="0.3"/>
  <pageSetup paperSize="9" orientation="portrait" horizontalDpi="90" verticalDpi="9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76D7917-967F-4C22-8925-414010323985}">
            <xm:f>parameters!N354="issue"</xm:f>
            <x14:dxf>
              <font>
                <b val="0"/>
                <i val="0"/>
                <strike val="0"/>
                <color rgb="FFFF0000"/>
              </font>
            </x14:dxf>
          </x14:cfRule>
          <xm:sqref>A9:A11 C9:C11 E9:E11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S2477"/>
  <sheetViews>
    <sheetView tabSelected="1" topLeftCell="A9" zoomScale="115" zoomScaleNormal="115" workbookViewId="0">
      <selection activeCell="A20" sqref="A20"/>
    </sheetView>
  </sheetViews>
  <sheetFormatPr defaultColWidth="0" defaultRowHeight="12.75" zeroHeight="1" x14ac:dyDescent="0.25"/>
  <cols>
    <col min="1" max="1" width="42" style="1" customWidth="1"/>
    <col min="2" max="2" width="12.7109375" style="1" customWidth="1"/>
    <col min="3" max="3" width="14.85546875" style="1" bestFit="1" customWidth="1"/>
    <col min="4" max="4" width="18" style="1" customWidth="1"/>
    <col min="5" max="5" width="30" style="1" customWidth="1"/>
    <col min="6" max="6" width="20.140625" style="1" customWidth="1"/>
    <col min="7" max="7" width="60.42578125" style="1" customWidth="1"/>
    <col min="8" max="8" width="8.85546875" style="3" hidden="1" customWidth="1"/>
    <col min="9" max="9" width="23.5703125" style="3" hidden="1" customWidth="1"/>
    <col min="10" max="10" width="8.85546875" style="3" hidden="1" customWidth="1"/>
    <col min="11" max="11" width="13.28515625" style="3" hidden="1" customWidth="1"/>
    <col min="12" max="12" width="11.42578125" style="3" hidden="1" customWidth="1"/>
    <col min="13" max="19" width="0" style="1" hidden="1" customWidth="1"/>
    <col min="20" max="16384" width="5.85546875" style="1" hidden="1"/>
  </cols>
  <sheetData>
    <row r="1" spans="1:19" ht="82.5" customHeight="1" x14ac:dyDescent="0.25">
      <c r="A1" s="336" t="s">
        <v>720</v>
      </c>
      <c r="B1" s="336"/>
      <c r="C1" s="336"/>
      <c r="D1" s="336"/>
      <c r="E1" s="336"/>
      <c r="F1" s="336"/>
      <c r="G1" s="343" t="s">
        <v>698</v>
      </c>
      <c r="H1" s="2"/>
      <c r="I1" s="2"/>
      <c r="J1" s="2"/>
      <c r="K1" s="2"/>
      <c r="L1" s="2"/>
    </row>
    <row r="2" spans="1:19" ht="15" customHeight="1" x14ac:dyDescent="0.25">
      <c r="A2" s="4" t="s">
        <v>692</v>
      </c>
      <c r="B2" s="320"/>
      <c r="C2" s="5" t="s">
        <v>728</v>
      </c>
      <c r="D2" s="337"/>
      <c r="E2" s="338"/>
      <c r="F2" s="339"/>
      <c r="G2" s="343"/>
    </row>
    <row r="3" spans="1:19" ht="12.75" customHeight="1" x14ac:dyDescent="0.25">
      <c r="A3" s="6" t="s">
        <v>699</v>
      </c>
      <c r="B3" s="323"/>
      <c r="C3" s="324"/>
      <c r="D3" s="324"/>
      <c r="E3" s="324"/>
      <c r="F3" s="325"/>
      <c r="G3" s="343"/>
    </row>
    <row r="4" spans="1:19" ht="12.75" customHeight="1" x14ac:dyDescent="0.25">
      <c r="A4" s="6" t="s">
        <v>87</v>
      </c>
      <c r="B4" s="320"/>
      <c r="C4" s="33" t="s">
        <v>88</v>
      </c>
      <c r="D4" s="320"/>
      <c r="E4" s="135"/>
      <c r="F4" s="136"/>
      <c r="G4" s="34" t="str">
        <f ca="1">IF(AND(startdate&gt;enddate,enddate&gt;0),checks!$B$119,IF(AND(startdate&gt;0,startdate&lt;TODAY()),checks!$B$120,""))</f>
        <v/>
      </c>
    </row>
    <row r="5" spans="1:19" ht="12.75" customHeight="1" x14ac:dyDescent="0.25">
      <c r="A5" s="6" t="s">
        <v>89</v>
      </c>
      <c r="B5" s="322" t="str">
        <f>IF(AND(ISBLANK(startdate),ISBLANK(enddate)),"",ROUND(IF(ISERROR(YEARFRAC(startdate,enddate)*12),"",(YEARFRAC(startdate,enddate,1)*12)),1))</f>
        <v/>
      </c>
      <c r="C5" s="133"/>
      <c r="D5" s="134"/>
      <c r="E5" s="137"/>
      <c r="F5" s="138"/>
      <c r="G5" s="15"/>
    </row>
    <row r="6" spans="1:19" ht="5.0999999999999996" customHeight="1" x14ac:dyDescent="0.25">
      <c r="A6" s="360"/>
      <c r="B6" s="361"/>
      <c r="C6" s="362"/>
      <c r="D6" s="362"/>
      <c r="E6" s="362"/>
      <c r="F6" s="362"/>
      <c r="G6" s="7"/>
    </row>
    <row r="7" spans="1:19" ht="15.75" customHeight="1" x14ac:dyDescent="0.25">
      <c r="A7" s="363" t="s">
        <v>4</v>
      </c>
      <c r="B7" s="364"/>
      <c r="C7" s="364"/>
      <c r="D7" s="364"/>
      <c r="E7" s="365"/>
      <c r="F7" s="8" t="s">
        <v>5</v>
      </c>
      <c r="G7" s="34"/>
    </row>
    <row r="8" spans="1:19" ht="12.75" customHeight="1" x14ac:dyDescent="0.25">
      <c r="A8" s="333" t="s">
        <v>190</v>
      </c>
      <c r="B8" s="334"/>
      <c r="C8" s="334"/>
      <c r="D8" s="334"/>
      <c r="E8" s="335"/>
      <c r="F8" s="9">
        <f ca="1">Total_personnel_costs+Total_material_costs+Total_KU_and_entrepeneurship+Total_project_mngmnt</f>
        <v>0</v>
      </c>
      <c r="G8" s="34" t="str">
        <f ca="1">IF(F8&gt;Max_NWO_funding,"The total NWO funding budget may not exceed €" &amp; Max_NWO_funding &amp; ".","")</f>
        <v/>
      </c>
      <c r="H8" s="11"/>
      <c r="I8" s="11"/>
      <c r="J8" s="11"/>
      <c r="K8" s="11"/>
      <c r="L8" s="11"/>
      <c r="M8" s="12"/>
      <c r="N8" s="12"/>
      <c r="O8" s="12"/>
      <c r="P8" s="12"/>
      <c r="Q8" s="12"/>
      <c r="R8" s="12"/>
      <c r="S8" s="12"/>
    </row>
    <row r="9" spans="1:19" x14ac:dyDescent="0.25">
      <c r="A9" s="357"/>
      <c r="B9" s="358"/>
      <c r="C9" s="358"/>
      <c r="D9" s="358"/>
      <c r="E9" s="358"/>
      <c r="F9" s="359"/>
      <c r="G9" s="15"/>
      <c r="H9" s="11"/>
      <c r="I9" s="11"/>
      <c r="J9" s="11"/>
      <c r="K9" s="11"/>
      <c r="L9" s="11"/>
      <c r="M9" s="12"/>
      <c r="N9" s="12"/>
      <c r="O9" s="12"/>
      <c r="P9" s="12"/>
      <c r="Q9" s="12"/>
      <c r="R9" s="12"/>
      <c r="S9" s="12"/>
    </row>
    <row r="10" spans="1:19" ht="15.75" x14ac:dyDescent="0.25">
      <c r="A10" s="363" t="s">
        <v>6</v>
      </c>
      <c r="B10" s="364"/>
      <c r="C10" s="364"/>
      <c r="D10" s="364"/>
      <c r="E10" s="364"/>
      <c r="F10" s="365"/>
    </row>
    <row r="11" spans="1:19" s="14" customFormat="1" ht="12.75" customHeight="1" x14ac:dyDescent="0.25">
      <c r="A11" s="351" t="s">
        <v>44</v>
      </c>
      <c r="B11" s="352"/>
      <c r="C11" s="352"/>
      <c r="D11" s="352"/>
      <c r="E11" s="352"/>
      <c r="F11" s="353"/>
      <c r="G11" s="10"/>
      <c r="H11" s="13"/>
      <c r="I11" s="13"/>
      <c r="J11" s="13"/>
      <c r="K11" s="13"/>
      <c r="L11" s="13"/>
    </row>
    <row r="12" spans="1:19" x14ac:dyDescent="0.25">
      <c r="A12" s="52" t="s">
        <v>41</v>
      </c>
      <c r="B12" s="53" t="s">
        <v>42</v>
      </c>
      <c r="C12" s="53" t="s">
        <v>43</v>
      </c>
      <c r="D12" s="53" t="s">
        <v>92</v>
      </c>
      <c r="E12" s="62" t="s">
        <v>63</v>
      </c>
      <c r="F12" s="53" t="s">
        <v>12</v>
      </c>
      <c r="G12" s="15"/>
    </row>
    <row r="13" spans="1:19" ht="11.25" customHeight="1" x14ac:dyDescent="0.25">
      <c r="A13" s="50"/>
      <c r="B13" s="89"/>
      <c r="C13" s="91"/>
      <c r="D13" s="218"/>
      <c r="E13" s="119"/>
      <c r="F13" s="58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13" s="34" t="str">
        <f>IF(AND(NOT(ISBLANK(Personnel_1[Category])),OR(ISBLANK(Personnel_1[FTE]),ISBLANK(Personnel_1[Months]))),Personnel_1[Category] &amp; ", " &amp; VLOOKUP(Personnel_1[Category],salaries_academic[],2,FALSE),checks!B158)</f>
        <v/>
      </c>
    </row>
    <row r="14" spans="1:19" ht="11.25" customHeight="1" x14ac:dyDescent="0.25">
      <c r="A14" s="51"/>
      <c r="B14" s="90"/>
      <c r="C14" s="92"/>
      <c r="D14" s="219"/>
      <c r="E14" s="118"/>
      <c r="F14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14" s="34" t="str">
        <f>IF(AND(NOT(ISBLANK(Personnel_1[Category])),OR(ISBLANK(Personnel_1[FTE]),ISBLANK(Personnel_1[Months]))),Personnel_1[Category] &amp; ", " &amp; VLOOKUP(Personnel_1[Category],salaries_academic[],2,FALSE),checks!B159)</f>
        <v/>
      </c>
      <c r="H14" s="16"/>
      <c r="I14" s="16"/>
    </row>
    <row r="15" spans="1:19" ht="11.25" customHeight="1" x14ac:dyDescent="0.25">
      <c r="A15" s="51"/>
      <c r="B15" s="90"/>
      <c r="C15" s="92"/>
      <c r="D15" s="219"/>
      <c r="E15" s="118"/>
      <c r="F15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15" s="34" t="str">
        <f>IF(AND(NOT(ISBLANK(Personnel_1[Category])),OR(ISBLANK(Personnel_1[FTE]),ISBLANK(Personnel_1[Months]))),Personnel_1[Category] &amp; ", " &amp; VLOOKUP(Personnel_1[Category],salaries_academic[],2,FALSE),checks!B160)</f>
        <v/>
      </c>
    </row>
    <row r="16" spans="1:19" ht="11.25" customHeight="1" x14ac:dyDescent="0.25">
      <c r="A16" s="51"/>
      <c r="B16" s="90"/>
      <c r="C16" s="92"/>
      <c r="D16" s="219"/>
      <c r="E16" s="118"/>
      <c r="F16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16" s="34" t="str">
        <f>IF(AND(NOT(ISBLANK(Personnel_1[Category])),OR(ISBLANK(Personnel_1[FTE]),ISBLANK(Personnel_1[Months]))),Personnel_1[Category] &amp; ", " &amp; VLOOKUP(Personnel_1[Category],salaries_academic[],2,FALSE),checks!B161)</f>
        <v/>
      </c>
      <c r="H16" s="17"/>
      <c r="I16" s="18"/>
    </row>
    <row r="17" spans="1:9" ht="11.25" customHeight="1" x14ac:dyDescent="0.25">
      <c r="A17" s="51"/>
      <c r="B17" s="90"/>
      <c r="C17" s="92"/>
      <c r="D17" s="219"/>
      <c r="E17" s="118"/>
      <c r="F17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17" s="34" t="str">
        <f>IF(AND(NOT(ISBLANK(Personnel_1[Category])),OR(ISBLANK(Personnel_1[FTE]),ISBLANK(Personnel_1[Months]))),Personnel_1[Category] &amp; ", " &amp; VLOOKUP(Personnel_1[Category],salaries_academic[],2,FALSE),checks!B162)</f>
        <v/>
      </c>
      <c r="H17" s="17"/>
      <c r="I17" s="18"/>
    </row>
    <row r="18" spans="1:9" ht="11.25" customHeight="1" x14ac:dyDescent="0.25">
      <c r="A18" s="57"/>
      <c r="B18" s="90"/>
      <c r="C18" s="92"/>
      <c r="D18" s="219"/>
      <c r="E18" s="118"/>
      <c r="F18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18" s="34" t="str">
        <f>IF(AND(NOT(ISBLANK(Personnel_1[Category])),OR(ISBLANK(Personnel_1[FTE]),ISBLANK(Personnel_1[Months]))),Personnel_1[Category] &amp; ", " &amp; VLOOKUP(Personnel_1[Category],salaries_academic[],2,FALSE),checks!B163)</f>
        <v/>
      </c>
      <c r="H18" s="17"/>
      <c r="I18" s="18"/>
    </row>
    <row r="19" spans="1:9" ht="11.25" customHeight="1" x14ac:dyDescent="0.25">
      <c r="A19" s="57"/>
      <c r="B19" s="90"/>
      <c r="C19" s="92"/>
      <c r="D19" s="219"/>
      <c r="E19" s="118"/>
      <c r="F19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19" s="34" t="str">
        <f>IF(AND(NOT(ISBLANK(Personnel_1[Category])),OR(ISBLANK(Personnel_1[FTE]),ISBLANK(Personnel_1[Months]))),Personnel_1[Category] &amp; ", " &amp; VLOOKUP(Personnel_1[Category],salaries_academic[],2,FALSE),checks!B164)</f>
        <v/>
      </c>
      <c r="H19" s="17"/>
      <c r="I19" s="18"/>
    </row>
    <row r="20" spans="1:9" ht="11.25" customHeight="1" x14ac:dyDescent="0.25">
      <c r="A20" s="57"/>
      <c r="B20" s="90"/>
      <c r="C20" s="92"/>
      <c r="D20" s="219"/>
      <c r="E20" s="118"/>
      <c r="F20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20" s="34" t="str">
        <f>IF(AND(NOT(ISBLANK(Personnel_1[Category])),OR(ISBLANK(Personnel_1[FTE]),ISBLANK(Personnel_1[Months]))),Personnel_1[Category] &amp; ", " &amp; VLOOKUP(Personnel_1[Category],salaries_academic[],2,FALSE),checks!B165)</f>
        <v/>
      </c>
      <c r="H20" s="17"/>
      <c r="I20" s="18"/>
    </row>
    <row r="21" spans="1:9" ht="11.25" customHeight="1" x14ac:dyDescent="0.25">
      <c r="A21" s="57"/>
      <c r="B21" s="90"/>
      <c r="C21" s="92"/>
      <c r="D21" s="219"/>
      <c r="E21" s="118"/>
      <c r="F21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21" s="34" t="str">
        <f>IF(AND(NOT(ISBLANK(Personnel_1[Category])),OR(ISBLANK(Personnel_1[FTE]),ISBLANK(Personnel_1[Months]))),Personnel_1[Category] &amp; ", " &amp; VLOOKUP(Personnel_1[Category],salaries_academic[],2,FALSE),checks!B166)</f>
        <v/>
      </c>
      <c r="H21" s="17"/>
      <c r="I21" s="18"/>
    </row>
    <row r="22" spans="1:9" ht="11.25" customHeight="1" x14ac:dyDescent="0.25">
      <c r="A22" s="57"/>
      <c r="B22" s="90"/>
      <c r="C22" s="92"/>
      <c r="D22" s="219"/>
      <c r="E22" s="118"/>
      <c r="F22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22" s="34" t="str">
        <f>IF(AND(NOT(ISBLANK(Personnel_1[Category])),OR(ISBLANK(Personnel_1[FTE]),ISBLANK(Personnel_1[Months]))),Personnel_1[Category] &amp; ", " &amp; VLOOKUP(Personnel_1[Category],salaries_academic[],2,FALSE),checks!B167)</f>
        <v/>
      </c>
      <c r="H22" s="17"/>
      <c r="I22" s="18"/>
    </row>
    <row r="23" spans="1:9" ht="11.25" customHeight="1" x14ac:dyDescent="0.25">
      <c r="A23" s="57"/>
      <c r="B23" s="90"/>
      <c r="C23" s="92"/>
      <c r="D23" s="219"/>
      <c r="E23" s="118"/>
      <c r="F23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23" s="34" t="str">
        <f>IF(AND(NOT(ISBLANK(Personnel_1[Category])),OR(ISBLANK(Personnel_1[FTE]),ISBLANK(Personnel_1[Months]))),Personnel_1[Category] &amp; ", " &amp; VLOOKUP(Personnel_1[Category],salaries_academic[],2,FALSE),checks!B168)</f>
        <v/>
      </c>
      <c r="H23" s="17"/>
      <c r="I23" s="18"/>
    </row>
    <row r="24" spans="1:9" ht="11.25" customHeight="1" x14ac:dyDescent="0.25">
      <c r="A24" s="57"/>
      <c r="B24" s="90"/>
      <c r="C24" s="92"/>
      <c r="D24" s="219"/>
      <c r="E24" s="118"/>
      <c r="F24" s="59" t="str">
        <f>IFERROR(IF(HLOOKUP(TEXT(Personnel_1[[#This Row],[Months]],"@"),salaries_academic[#All],MATCH(Personnel_1[[#This Row],[Category]],salaries_academic[category],0)+1,FALSE)&gt;0,HLOOKUP(TEXT(Personnel_1[[#This Row],[Months]],"@"),salaries_academic[#All],MATCH(Personnel_1[[#This Row],[Category]],salaries_academic[category],0)+1,FALSE)*Personnel_1[[#This Row],[FTE]],Personnel_1[[#This Row],[Costs]]),"")</f>
        <v/>
      </c>
      <c r="G24" s="34" t="str">
        <f>IF(AND(NOT(ISBLANK(Personnel_1[Category])),OR(ISBLANK(Personnel_1[FTE]),ISBLANK(Personnel_1[Months]))),Personnel_1[Category] &amp; ", " &amp; VLOOKUP(Personnel_1[Category],salaries_academic[],2,FALSE),checks!B169)</f>
        <v/>
      </c>
      <c r="H24" s="17"/>
      <c r="I24" s="18"/>
    </row>
    <row r="25" spans="1:9" ht="11.25" customHeight="1" x14ac:dyDescent="0.25">
      <c r="A25" s="130"/>
      <c r="B25" s="131"/>
      <c r="C25" s="131"/>
      <c r="D25" s="131"/>
      <c r="E25" s="132" t="s">
        <v>8</v>
      </c>
      <c r="F25" s="9">
        <f>SUM(Personnel_1[Amount])</f>
        <v>0</v>
      </c>
      <c r="G25" s="34" t="str">
        <f>IF(AND(NOT(ISBLANK(Personnel_1[Category])),OR(ISBLANK(Personnel_1[FTE]),ISBLANK(Personnel_1[Months]))),Personnel_1[Category] &amp; ", " &amp; VLOOKUP(Personnel_1[Category],salaries_academic[],2,FALSE),checks!B170)</f>
        <v/>
      </c>
      <c r="H25" s="17"/>
      <c r="I25" s="18"/>
    </row>
    <row r="26" spans="1:9" ht="12.75" customHeight="1" x14ac:dyDescent="0.25">
      <c r="A26" s="351" t="s">
        <v>40</v>
      </c>
      <c r="B26" s="352"/>
      <c r="C26" s="352"/>
      <c r="D26" s="352"/>
      <c r="E26" s="352"/>
      <c r="F26" s="353"/>
    </row>
    <row r="27" spans="1:9" ht="11.25" customHeight="1" x14ac:dyDescent="0.25">
      <c r="A27" s="60" t="s">
        <v>41</v>
      </c>
      <c r="B27" s="35" t="s">
        <v>42</v>
      </c>
      <c r="C27" s="35" t="s">
        <v>43</v>
      </c>
      <c r="D27" s="35" t="s">
        <v>193</v>
      </c>
      <c r="E27" s="28" t="s">
        <v>63</v>
      </c>
      <c r="F27" s="35" t="s">
        <v>12</v>
      </c>
      <c r="G27" s="15" t="s">
        <v>21</v>
      </c>
    </row>
    <row r="28" spans="1:9" ht="11.25" customHeight="1" x14ac:dyDescent="0.25">
      <c r="A28" s="155" t="str">
        <f ca="1">checks!R11</f>
        <v/>
      </c>
      <c r="B28" s="145" t="str">
        <f ca="1">checks!S11</f>
        <v/>
      </c>
      <c r="C28" s="71" t="str">
        <f ca="1">checks!T11</f>
        <v/>
      </c>
      <c r="D28" s="143"/>
      <c r="E28" s="167"/>
      <c r="F28" s="58" t="str">
        <f ca="1">IF(LEN(benchfee[Category])&gt;0,benchfee['# Benchfee]*benchfee_amount,"")</f>
        <v/>
      </c>
      <c r="G28" s="232" t="str">
        <f ca="1">IFERROR(IF(benchfee['# Benchfee]&gt;benchfee[FTE],checks!$B$137,IF(AND(benchfee['# Benchfee]&gt;0,benchfee[Category]=""),checks!$B$138,"")),"")</f>
        <v/>
      </c>
    </row>
    <row r="29" spans="1:9" ht="11.25" customHeight="1" x14ac:dyDescent="0.25">
      <c r="A29" s="155" t="str">
        <f ca="1">checks!R12</f>
        <v/>
      </c>
      <c r="B29" s="146" t="str">
        <f ca="1">checks!S12</f>
        <v/>
      </c>
      <c r="C29" s="72" t="str">
        <f ca="1">checks!T12</f>
        <v/>
      </c>
      <c r="D29" s="144"/>
      <c r="E29" s="164"/>
      <c r="F29" s="59" t="str">
        <f ca="1">IF(LEN(benchfee[Category])&gt;0,benchfee['# Benchfee]*benchfee_amount,"")</f>
        <v/>
      </c>
      <c r="G29" s="232" t="str">
        <f ca="1">IFERROR(IF(benchfee['# Benchfee]&gt;benchfee[FTE],checks!$B$137,IF(AND(benchfee['# Benchfee]&gt;0,benchfee[Category]=""),checks!$B$138,"")),"")</f>
        <v/>
      </c>
    </row>
    <row r="30" spans="1:9" ht="11.25" customHeight="1" x14ac:dyDescent="0.25">
      <c r="A30" s="155" t="str">
        <f ca="1">checks!R13</f>
        <v/>
      </c>
      <c r="B30" s="146" t="str">
        <f ca="1">checks!S13</f>
        <v/>
      </c>
      <c r="C30" s="72" t="str">
        <f ca="1">checks!T13</f>
        <v/>
      </c>
      <c r="D30" s="144"/>
      <c r="E30" s="164"/>
      <c r="F30" s="59" t="str">
        <f ca="1">IF(LEN(benchfee[Category])&gt;0,benchfee['# Benchfee]*benchfee_amount,"")</f>
        <v/>
      </c>
      <c r="G30" s="232" t="str">
        <f ca="1">IFERROR(IF(benchfee['# Benchfee]&gt;benchfee[FTE],checks!$B$137,IF(AND(benchfee['# Benchfee]&gt;0,benchfee[Category]=""),checks!$B$138,"")),"")</f>
        <v/>
      </c>
    </row>
    <row r="31" spans="1:9" ht="11.25" customHeight="1" x14ac:dyDescent="0.25">
      <c r="A31" s="155" t="str">
        <f ca="1">checks!R14</f>
        <v/>
      </c>
      <c r="B31" s="146" t="str">
        <f ca="1">checks!S14</f>
        <v/>
      </c>
      <c r="C31" s="72" t="str">
        <f ca="1">checks!T14</f>
        <v/>
      </c>
      <c r="D31" s="144"/>
      <c r="E31" s="164"/>
      <c r="F31" s="59" t="str">
        <f ca="1">IF(LEN(benchfee[Category])&gt;0,benchfee['# Benchfee]*benchfee_amount,"")</f>
        <v/>
      </c>
      <c r="G31" s="232" t="str">
        <f ca="1">IFERROR(IF(benchfee['# Benchfee]&gt;benchfee[FTE],checks!$B$137,IF(AND(benchfee['# Benchfee]&gt;0,benchfee[Category]=""),checks!$B$138,"")),"")</f>
        <v/>
      </c>
    </row>
    <row r="32" spans="1:9" ht="11.25" customHeight="1" x14ac:dyDescent="0.25">
      <c r="A32" s="155" t="str">
        <f ca="1">checks!R15</f>
        <v/>
      </c>
      <c r="B32" s="146" t="str">
        <f ca="1">checks!S15</f>
        <v/>
      </c>
      <c r="C32" s="72" t="str">
        <f ca="1">checks!T15</f>
        <v/>
      </c>
      <c r="D32" s="144"/>
      <c r="E32" s="164"/>
      <c r="F32" s="59" t="str">
        <f ca="1">IF(LEN(benchfee[Category])&gt;0,benchfee['# Benchfee]*benchfee_amount,"")</f>
        <v/>
      </c>
      <c r="G32" s="232" t="str">
        <f ca="1">IFERROR(IF(benchfee['# Benchfee]&gt;benchfee[FTE],checks!$B$137,IF(AND(benchfee['# Benchfee]&gt;0,benchfee[Category]=""),checks!$B$138,"")),"")</f>
        <v/>
      </c>
    </row>
    <row r="33" spans="1:7" ht="11.25" customHeight="1" x14ac:dyDescent="0.25">
      <c r="A33" s="155" t="str">
        <f ca="1">checks!R16</f>
        <v/>
      </c>
      <c r="B33" s="146" t="str">
        <f ca="1">checks!S16</f>
        <v/>
      </c>
      <c r="C33" s="72" t="str">
        <f ca="1">checks!T16</f>
        <v/>
      </c>
      <c r="D33" s="144"/>
      <c r="E33" s="164"/>
      <c r="F33" s="59" t="str">
        <f ca="1">IF(LEN(benchfee[Category])&gt;0,benchfee['# Benchfee]*benchfee_amount,"")</f>
        <v/>
      </c>
      <c r="G33" s="232" t="str">
        <f ca="1">IFERROR(IF(benchfee['# Benchfee]&gt;benchfee[FTE],checks!$B$137,IF(AND(benchfee['# Benchfee]&gt;0,benchfee[Category]=""),checks!$B$138,"")),"")</f>
        <v/>
      </c>
    </row>
    <row r="34" spans="1:7" ht="11.25" customHeight="1" x14ac:dyDescent="0.25">
      <c r="A34" s="155" t="str">
        <f ca="1">checks!R17</f>
        <v/>
      </c>
      <c r="B34" s="146" t="str">
        <f ca="1">checks!S17</f>
        <v/>
      </c>
      <c r="C34" s="72" t="str">
        <f ca="1">checks!T17</f>
        <v/>
      </c>
      <c r="D34" s="144"/>
      <c r="E34" s="164"/>
      <c r="F34" s="59" t="str">
        <f ca="1">IF(LEN(benchfee[Category])&gt;0,benchfee['# Benchfee]*benchfee_amount,"")</f>
        <v/>
      </c>
      <c r="G34" s="232" t="str">
        <f ca="1">IFERROR(IF(benchfee['# Benchfee]&gt;benchfee[FTE],checks!$B$137,IF(AND(benchfee['# Benchfee]&gt;0,benchfee[Category]=""),checks!$B$138,"")),"")</f>
        <v/>
      </c>
    </row>
    <row r="35" spans="1:7" ht="11.25" customHeight="1" x14ac:dyDescent="0.25">
      <c r="A35" s="155" t="str">
        <f ca="1">checks!R18</f>
        <v/>
      </c>
      <c r="B35" s="146" t="str">
        <f ca="1">checks!S18</f>
        <v/>
      </c>
      <c r="C35" s="72" t="str">
        <f ca="1">checks!T18</f>
        <v/>
      </c>
      <c r="D35" s="144"/>
      <c r="E35" s="164"/>
      <c r="F35" s="59" t="str">
        <f ca="1">IF(LEN(benchfee[Category])&gt;0,benchfee['# Benchfee]*benchfee_amount,"")</f>
        <v/>
      </c>
      <c r="G35" s="232" t="str">
        <f ca="1">IFERROR(IF(benchfee['# Benchfee]&gt;benchfee[FTE],checks!$B$137,IF(AND(benchfee['# Benchfee]&gt;0,benchfee[Category]=""),checks!$B$138,"")),"")</f>
        <v/>
      </c>
    </row>
    <row r="36" spans="1:7" ht="11.25" customHeight="1" x14ac:dyDescent="0.25">
      <c r="A36" s="155" t="str">
        <f ca="1">checks!R19</f>
        <v/>
      </c>
      <c r="B36" s="146" t="str">
        <f ca="1">checks!S19</f>
        <v/>
      </c>
      <c r="C36" s="72" t="str">
        <f ca="1">checks!T19</f>
        <v/>
      </c>
      <c r="D36" s="144"/>
      <c r="E36" s="164"/>
      <c r="F36" s="59" t="str">
        <f ca="1">IF(LEN(benchfee[Category])&gt;0,benchfee['# Benchfee]*benchfee_amount,"")</f>
        <v/>
      </c>
      <c r="G36" s="232" t="str">
        <f ca="1">IFERROR(IF(benchfee['# Benchfee]&gt;benchfee[FTE],checks!$B$137,IF(AND(benchfee['# Benchfee]&gt;0,benchfee[Category]=""),checks!$B$138,"")),"")</f>
        <v/>
      </c>
    </row>
    <row r="37" spans="1:7" ht="11.25" customHeight="1" x14ac:dyDescent="0.25">
      <c r="A37" s="155" t="str">
        <f ca="1">checks!R20</f>
        <v/>
      </c>
      <c r="B37" s="146" t="str">
        <f ca="1">checks!S20</f>
        <v/>
      </c>
      <c r="C37" s="72" t="str">
        <f ca="1">checks!T20</f>
        <v/>
      </c>
      <c r="D37" s="144"/>
      <c r="E37" s="164"/>
      <c r="F37" s="59" t="str">
        <f ca="1">IF(LEN(benchfee[Category])&gt;0,benchfee['# Benchfee]*benchfee_amount,"")</f>
        <v/>
      </c>
      <c r="G37" s="232" t="str">
        <f ca="1">IFERROR(IF(benchfee['# Benchfee]&gt;benchfee[FTE],checks!$B$137,IF(AND(benchfee['# Benchfee]&gt;0,benchfee[Category]=""),checks!$B$138,"")),"")</f>
        <v/>
      </c>
    </row>
    <row r="38" spans="1:7" ht="11.25" customHeight="1" x14ac:dyDescent="0.25">
      <c r="A38" s="139"/>
      <c r="B38" s="139"/>
      <c r="C38" s="139"/>
      <c r="D38" s="140"/>
      <c r="E38" s="141" t="s">
        <v>8</v>
      </c>
      <c r="F38" s="142">
        <f ca="1">SUM(benchfee[Amount])</f>
        <v>0</v>
      </c>
      <c r="G38" s="232" t="str">
        <f>IFERROR(IF(benchfee['# Benchfee]&gt;benchfee[FTE],checks!$B$137,IF(AND(benchfee['# Benchfee]&gt;0,benchfee[Category]=""),checks!$B$138,"")),"")</f>
        <v/>
      </c>
    </row>
    <row r="39" spans="1:7" ht="11.25" customHeight="1" x14ac:dyDescent="0.25">
      <c r="A39" s="366" t="s">
        <v>45</v>
      </c>
      <c r="B39" s="367"/>
      <c r="C39" s="367"/>
      <c r="D39" s="367"/>
      <c r="E39" s="367"/>
      <c r="F39" s="368"/>
      <c r="G39" s="26"/>
    </row>
    <row r="40" spans="1:7" ht="11.25" customHeight="1" x14ac:dyDescent="0.25">
      <c r="A40" s="61" t="s">
        <v>41</v>
      </c>
      <c r="B40" s="62" t="s">
        <v>641</v>
      </c>
      <c r="C40" s="62" t="s">
        <v>194</v>
      </c>
      <c r="D40" s="62" t="s">
        <v>43</v>
      </c>
      <c r="E40" s="53" t="s">
        <v>63</v>
      </c>
      <c r="F40" s="62" t="s">
        <v>12</v>
      </c>
      <c r="G40" s="7"/>
    </row>
    <row r="41" spans="1:7" ht="11.25" customHeight="1" x14ac:dyDescent="0.25">
      <c r="A41" s="77"/>
      <c r="B41" s="91"/>
      <c r="C41" s="24"/>
      <c r="D41" s="236"/>
      <c r="E41" s="163"/>
      <c r="F41" s="58" t="str">
        <f>IF(pers_other_inst[Total '#hours]*pers_other_inst[Hourly rate]&gt;0,pers_other_inst[Total '#hours]*pers_other_inst[Hourly rate],"")</f>
        <v/>
      </c>
      <c r="G41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42" spans="1:7" ht="11.25" customHeight="1" x14ac:dyDescent="0.25">
      <c r="A42" s="74"/>
      <c r="B42" s="92"/>
      <c r="C42" s="25"/>
      <c r="D42" s="237"/>
      <c r="E42" s="164"/>
      <c r="F42" s="59" t="str">
        <f>IF(pers_other_inst[Total '#hours]*pers_other_inst[Hourly rate]&gt;0,pers_other_inst[Total '#hours]*pers_other_inst[Hourly rate],"")</f>
        <v/>
      </c>
      <c r="G42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43" spans="1:7" ht="11.25" customHeight="1" x14ac:dyDescent="0.25">
      <c r="A43" s="74"/>
      <c r="B43" s="93"/>
      <c r="C43" s="63"/>
      <c r="D43" s="237"/>
      <c r="E43" s="165"/>
      <c r="F43" s="166" t="str">
        <f>IF(pers_other_inst[Total '#hours]*pers_other_inst[Hourly rate]&gt;0,pers_other_inst[Total '#hours]*pers_other_inst[Hourly rate],"")</f>
        <v/>
      </c>
      <c r="G43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44" spans="1:7" ht="11.25" customHeight="1" x14ac:dyDescent="0.25">
      <c r="A44" s="74"/>
      <c r="B44" s="93"/>
      <c r="C44" s="63"/>
      <c r="D44" s="237"/>
      <c r="E44" s="165"/>
      <c r="F44" s="166" t="str">
        <f>IF(pers_other_inst[Total '#hours]*pers_other_inst[Hourly rate]&gt;0,pers_other_inst[Total '#hours]*pers_other_inst[Hourly rate],"")</f>
        <v/>
      </c>
      <c r="G44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45" spans="1:7" ht="11.25" customHeight="1" x14ac:dyDescent="0.25">
      <c r="A45" s="74"/>
      <c r="B45" s="93"/>
      <c r="C45" s="25"/>
      <c r="D45" s="237"/>
      <c r="E45" s="165"/>
      <c r="F45" s="166" t="str">
        <f>IF(pers_other_inst[Total '#hours]*pers_other_inst[Hourly rate]&gt;0,pers_other_inst[Total '#hours]*pers_other_inst[Hourly rate],"")</f>
        <v/>
      </c>
      <c r="G45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46" spans="1:7" ht="11.25" customHeight="1" x14ac:dyDescent="0.25">
      <c r="A46" s="74"/>
      <c r="B46" s="93"/>
      <c r="C46" s="63"/>
      <c r="D46" s="237"/>
      <c r="E46" s="165"/>
      <c r="F46" s="166" t="str">
        <f>IF(pers_other_inst[Total '#hours]*pers_other_inst[Hourly rate]&gt;0,pers_other_inst[Total '#hours]*pers_other_inst[Hourly rate],"")</f>
        <v/>
      </c>
      <c r="G46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47" spans="1:7" ht="11.25" customHeight="1" x14ac:dyDescent="0.25">
      <c r="A47" s="74"/>
      <c r="B47" s="93"/>
      <c r="C47" s="63"/>
      <c r="D47" s="237"/>
      <c r="E47" s="165"/>
      <c r="F47" s="166" t="str">
        <f>IF(pers_other_inst[Total '#hours]*pers_other_inst[Hourly rate]&gt;0,pers_other_inst[Total '#hours]*pers_other_inst[Hourly rate],"")</f>
        <v/>
      </c>
      <c r="G47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48" spans="1:7" ht="11.25" customHeight="1" x14ac:dyDescent="0.25">
      <c r="A48" s="74"/>
      <c r="B48" s="93"/>
      <c r="C48" s="25"/>
      <c r="D48" s="237"/>
      <c r="E48" s="165"/>
      <c r="F48" s="166" t="str">
        <f>IF(pers_other_inst[Total '#hours]*pers_other_inst[Hourly rate]&gt;0,pers_other_inst[Total '#hours]*pers_other_inst[Hourly rate],"")</f>
        <v/>
      </c>
      <c r="G48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49" spans="1:7" ht="11.25" customHeight="1" x14ac:dyDescent="0.25">
      <c r="A49" s="74"/>
      <c r="B49" s="93"/>
      <c r="C49" s="63"/>
      <c r="D49" s="237"/>
      <c r="E49" s="165"/>
      <c r="F49" s="166" t="str">
        <f>IF(pers_other_inst[Total '#hours]*pers_other_inst[Hourly rate]&gt;0,pers_other_inst[Total '#hours]*pers_other_inst[Hourly rate],"")</f>
        <v/>
      </c>
      <c r="G49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50" spans="1:7" ht="11.25" customHeight="1" x14ac:dyDescent="0.25">
      <c r="A50" s="74"/>
      <c r="B50" s="93"/>
      <c r="C50" s="63"/>
      <c r="D50" s="237"/>
      <c r="E50" s="165"/>
      <c r="F50" s="166" t="str">
        <f>IF(pers_other_inst[Total '#hours]*pers_other_inst[Hourly rate]&gt;0,pers_other_inst[Total '#hours]*pers_other_inst[Hourly rate],"")</f>
        <v/>
      </c>
      <c r="G50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51" spans="1:7" ht="11.25" customHeight="1" x14ac:dyDescent="0.25">
      <c r="A51" s="74"/>
      <c r="B51" s="93"/>
      <c r="C51" s="25"/>
      <c r="D51" s="237"/>
      <c r="E51" s="165"/>
      <c r="F51" s="166" t="str">
        <f>IF(pers_other_inst[Total '#hours]*pers_other_inst[Hourly rate]&gt;0,pers_other_inst[Total '#hours]*pers_other_inst[Hourly rate],"")</f>
        <v/>
      </c>
      <c r="G51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52" spans="1:7" ht="11.25" customHeight="1" x14ac:dyDescent="0.25">
      <c r="A52" s="74"/>
      <c r="B52" s="93"/>
      <c r="C52" s="63"/>
      <c r="D52" s="237"/>
      <c r="E52" s="165"/>
      <c r="F52" s="166" t="str">
        <f>IF(pers_other_inst[Total '#hours]*pers_other_inst[Hourly rate]&gt;0,pers_other_inst[Total '#hours]*pers_other_inst[Hourly rate],"")</f>
        <v/>
      </c>
      <c r="G52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53" spans="1:7" ht="11.25" customHeight="1" x14ac:dyDescent="0.25">
      <c r="A53" s="74"/>
      <c r="B53" s="93"/>
      <c r="C53" s="63"/>
      <c r="D53" s="237"/>
      <c r="E53" s="165"/>
      <c r="F53" s="166" t="str">
        <f>IF(pers_other_inst[Total '#hours]*pers_other_inst[Hourly rate]&gt;0,pers_other_inst[Total '#hours]*pers_other_inst[Hourly rate],"")</f>
        <v/>
      </c>
      <c r="G53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54" spans="1:7" ht="11.25" customHeight="1" x14ac:dyDescent="0.25">
      <c r="A54" s="74"/>
      <c r="B54" s="93"/>
      <c r="C54" s="25"/>
      <c r="D54" s="237"/>
      <c r="E54" s="165"/>
      <c r="F54" s="166" t="str">
        <f>IF(pers_other_inst[Total '#hours]*pers_other_inst[Hourly rate]&gt;0,pers_other_inst[Total '#hours]*pers_other_inst[Hourly rate],"")</f>
        <v/>
      </c>
      <c r="G54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55" spans="1:7" ht="11.25" customHeight="1" x14ac:dyDescent="0.25">
      <c r="A55" s="74"/>
      <c r="B55" s="93"/>
      <c r="C55" s="63"/>
      <c r="D55" s="237"/>
      <c r="E55" s="165"/>
      <c r="F55" s="166" t="str">
        <f>IF(pers_other_inst[Total '#hours]*pers_other_inst[Hourly rate]&gt;0,pers_other_inst[Total '#hours]*pers_other_inst[Hourly rate],"")</f>
        <v/>
      </c>
      <c r="G55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56" spans="1:7" ht="11.25" customHeight="1" x14ac:dyDescent="0.25">
      <c r="A56" s="115"/>
      <c r="B56" s="116"/>
      <c r="C56" s="116"/>
      <c r="D56" s="66"/>
      <c r="E56" s="27" t="s">
        <v>8</v>
      </c>
      <c r="F56" s="9">
        <f>SUM(pers_other_inst[Amount])</f>
        <v>0</v>
      </c>
      <c r="G56" s="10" t="str">
        <f>IFERROR(IF(AND(pers_other_inst[Total '#hours]&gt;0,pers_other_inst[Category]=""),"No personnel category is selected.","")&amp;IF(pers_other_inst[Hourly rate]&gt;IFERROR(INDEX(salaries_other_inst[Max hourly rate],MATCH(pers_other_inst[Category],salaries_other_inst[category],0),1),""),"Hourly rate exceeds maximum allowed rate of €" &amp; INDEX(salaries_other_inst[Max hourly rate],MATCH(pers_other_inst[Category],salaries_other_inst[category],0),1)&amp;", see section " &amp;  CfP_tariffs_other_inst &amp; " of the Call for Proposals.",""),"")</f>
        <v/>
      </c>
    </row>
    <row r="57" spans="1:7" ht="12.75" customHeight="1" thickBot="1" x14ac:dyDescent="0.3">
      <c r="A57" s="201"/>
      <c r="B57" s="198"/>
      <c r="C57" s="196"/>
      <c r="D57" s="196"/>
      <c r="E57" s="182" t="s">
        <v>7</v>
      </c>
      <c r="F57" s="20">
        <f ca="1">Total_personnel_ac_institutes+Total_benchfee+Total_personnel_other</f>
        <v>0</v>
      </c>
      <c r="G57" s="7"/>
    </row>
    <row r="58" spans="1:7" x14ac:dyDescent="0.25">
      <c r="A58" s="31"/>
      <c r="B58" s="32"/>
      <c r="C58" s="32"/>
      <c r="D58" s="36"/>
      <c r="E58" s="37"/>
      <c r="F58" s="38"/>
      <c r="G58" s="7"/>
    </row>
    <row r="59" spans="1:7" ht="11.25" customHeight="1" x14ac:dyDescent="0.25">
      <c r="A59" s="363" t="s">
        <v>9</v>
      </c>
      <c r="B59" s="364"/>
      <c r="C59" s="364"/>
      <c r="D59" s="364"/>
      <c r="E59" s="364"/>
      <c r="F59" s="365"/>
      <c r="G59" s="7"/>
    </row>
    <row r="60" spans="1:7" ht="11.25" customHeight="1" x14ac:dyDescent="0.25">
      <c r="A60" s="354" t="s">
        <v>10</v>
      </c>
      <c r="B60" s="355"/>
      <c r="C60" s="355"/>
      <c r="D60" s="355"/>
      <c r="E60" s="355"/>
      <c r="F60" s="356"/>
      <c r="G60" s="15"/>
    </row>
    <row r="61" spans="1:7" ht="11.25" customHeight="1" x14ac:dyDescent="0.25">
      <c r="A61" s="84" t="s">
        <v>11</v>
      </c>
      <c r="B61" s="84" t="s">
        <v>196</v>
      </c>
      <c r="C61" s="84" t="s">
        <v>197</v>
      </c>
      <c r="D61" s="84" t="s">
        <v>198</v>
      </c>
      <c r="E61" s="53" t="s">
        <v>63</v>
      </c>
      <c r="F61" s="68" t="s">
        <v>12</v>
      </c>
      <c r="G61" s="7"/>
    </row>
    <row r="62" spans="1:7" ht="11.25" customHeight="1" x14ac:dyDescent="0.25">
      <c r="A62" s="81"/>
      <c r="B62" s="94"/>
      <c r="C62" s="94"/>
      <c r="D62" s="95"/>
      <c r="E62" s="64"/>
      <c r="F62" s="158"/>
      <c r="G62" s="7"/>
    </row>
    <row r="63" spans="1:7" ht="11.25" customHeight="1" x14ac:dyDescent="0.25">
      <c r="A63" s="73"/>
      <c r="B63" s="96"/>
      <c r="C63" s="96"/>
      <c r="D63" s="97"/>
      <c r="E63" s="64"/>
      <c r="F63" s="159"/>
      <c r="G63" s="7"/>
    </row>
    <row r="64" spans="1:7" ht="11.25" customHeight="1" x14ac:dyDescent="0.25">
      <c r="A64" s="73"/>
      <c r="B64" s="96"/>
      <c r="C64" s="96"/>
      <c r="D64" s="97"/>
      <c r="E64" s="64"/>
      <c r="F64" s="159"/>
      <c r="G64" s="7"/>
    </row>
    <row r="65" spans="1:7" ht="11.25" customHeight="1" x14ac:dyDescent="0.25">
      <c r="A65" s="73"/>
      <c r="B65" s="96"/>
      <c r="C65" s="96"/>
      <c r="D65" s="97"/>
      <c r="E65" s="64"/>
      <c r="F65" s="159"/>
      <c r="G65" s="7"/>
    </row>
    <row r="66" spans="1:7" ht="11.25" customHeight="1" x14ac:dyDescent="0.25">
      <c r="A66" s="73"/>
      <c r="B66" s="96"/>
      <c r="C66" s="96"/>
      <c r="D66" s="97"/>
      <c r="E66" s="64"/>
      <c r="F66" s="159"/>
      <c r="G66" s="7"/>
    </row>
    <row r="67" spans="1:7" ht="11.25" customHeight="1" x14ac:dyDescent="0.25">
      <c r="A67" s="127"/>
      <c r="B67" s="128"/>
      <c r="C67" s="128"/>
      <c r="D67" s="129"/>
      <c r="E67" s="70" t="s">
        <v>8</v>
      </c>
      <c r="F67" s="125">
        <f>SUM(goods_services[Amount])</f>
        <v>0</v>
      </c>
      <c r="G67" s="7"/>
    </row>
    <row r="68" spans="1:7" ht="11.25" customHeight="1" x14ac:dyDescent="0.25">
      <c r="A68" s="347" t="s">
        <v>13</v>
      </c>
      <c r="B68" s="348"/>
      <c r="C68" s="348"/>
      <c r="D68" s="348"/>
      <c r="E68" s="348"/>
      <c r="F68" s="349"/>
      <c r="G68" s="7"/>
    </row>
    <row r="69" spans="1:7" ht="11.25" customHeight="1" x14ac:dyDescent="0.25">
      <c r="A69" s="82" t="s">
        <v>11</v>
      </c>
      <c r="B69" s="83" t="s">
        <v>196</v>
      </c>
      <c r="C69" s="83" t="s">
        <v>197</v>
      </c>
      <c r="D69" s="83" t="s">
        <v>198</v>
      </c>
      <c r="E69" s="28" t="s">
        <v>63</v>
      </c>
      <c r="F69" s="68" t="s">
        <v>12</v>
      </c>
      <c r="G69" s="7"/>
    </row>
    <row r="70" spans="1:7" ht="11.25" customHeight="1" x14ac:dyDescent="0.25">
      <c r="A70" s="81"/>
      <c r="B70" s="94"/>
      <c r="C70" s="94"/>
      <c r="D70" s="95"/>
      <c r="E70" s="64"/>
      <c r="F70" s="158"/>
      <c r="G70" s="7"/>
    </row>
    <row r="71" spans="1:7" ht="11.25" customHeight="1" x14ac:dyDescent="0.25">
      <c r="A71" s="85"/>
      <c r="B71" s="99"/>
      <c r="C71" s="99"/>
      <c r="D71" s="100"/>
      <c r="E71" s="87"/>
      <c r="F71" s="162"/>
      <c r="G71" s="7"/>
    </row>
    <row r="72" spans="1:7" ht="11.25" customHeight="1" x14ac:dyDescent="0.25">
      <c r="A72" s="86"/>
      <c r="B72" s="101"/>
      <c r="C72" s="101"/>
      <c r="D72" s="102"/>
      <c r="E72" s="87"/>
      <c r="F72" s="162"/>
      <c r="G72" s="7"/>
    </row>
    <row r="73" spans="1:7" ht="11.25" customHeight="1" x14ac:dyDescent="0.25">
      <c r="A73" s="86"/>
      <c r="B73" s="101"/>
      <c r="C73" s="101"/>
      <c r="D73" s="102"/>
      <c r="E73" s="87"/>
      <c r="F73" s="162"/>
      <c r="G73" s="7"/>
    </row>
    <row r="74" spans="1:7" ht="11.25" customHeight="1" x14ac:dyDescent="0.25">
      <c r="A74" s="86"/>
      <c r="B74" s="101"/>
      <c r="C74" s="101"/>
      <c r="D74" s="102"/>
      <c r="E74" s="87"/>
      <c r="F74" s="162"/>
      <c r="G74" s="7"/>
    </row>
    <row r="75" spans="1:7" ht="11.25" customHeight="1" x14ac:dyDescent="0.25">
      <c r="A75" s="128"/>
      <c r="B75" s="128"/>
      <c r="C75" s="128"/>
      <c r="D75" s="193"/>
      <c r="E75" s="70" t="s">
        <v>8</v>
      </c>
      <c r="F75" s="125">
        <f>SUM(travel_acc[Amount])</f>
        <v>0</v>
      </c>
      <c r="G75" s="7"/>
    </row>
    <row r="76" spans="1:7" ht="11.25" customHeight="1" x14ac:dyDescent="0.25">
      <c r="A76" s="347" t="s">
        <v>14</v>
      </c>
      <c r="B76" s="348"/>
      <c r="C76" s="348"/>
      <c r="D76" s="348"/>
      <c r="E76" s="348"/>
      <c r="F76" s="349"/>
      <c r="G76" s="7"/>
    </row>
    <row r="77" spans="1:7" ht="11.25" customHeight="1" x14ac:dyDescent="0.25">
      <c r="A77" s="82" t="s">
        <v>11</v>
      </c>
      <c r="B77" s="82" t="s">
        <v>196</v>
      </c>
      <c r="C77" s="82" t="s">
        <v>197</v>
      </c>
      <c r="D77" s="82" t="s">
        <v>198</v>
      </c>
      <c r="E77" s="29" t="s">
        <v>63</v>
      </c>
      <c r="F77" s="68" t="s">
        <v>12</v>
      </c>
      <c r="G77" s="7"/>
    </row>
    <row r="78" spans="1:7" ht="11.25" customHeight="1" x14ac:dyDescent="0.25">
      <c r="A78" s="79"/>
      <c r="B78" s="103"/>
      <c r="C78" s="103"/>
      <c r="D78" s="104"/>
      <c r="E78" s="65"/>
      <c r="F78" s="158"/>
      <c r="G78" s="7"/>
    </row>
    <row r="79" spans="1:7" ht="11.25" customHeight="1" x14ac:dyDescent="0.25">
      <c r="A79" s="75"/>
      <c r="B79" s="105"/>
      <c r="C79" s="105"/>
      <c r="D79" s="106"/>
      <c r="E79" s="64"/>
      <c r="F79" s="159"/>
      <c r="G79" s="7"/>
    </row>
    <row r="80" spans="1:7" ht="11.25" customHeight="1" x14ac:dyDescent="0.25">
      <c r="A80" s="75"/>
      <c r="B80" s="105"/>
      <c r="C80" s="105"/>
      <c r="D80" s="106"/>
      <c r="E80" s="64"/>
      <c r="F80" s="161"/>
      <c r="G80" s="7"/>
    </row>
    <row r="81" spans="1:7" ht="11.25" customHeight="1" x14ac:dyDescent="0.25">
      <c r="A81" s="75"/>
      <c r="B81" s="105"/>
      <c r="C81" s="105"/>
      <c r="D81" s="106"/>
      <c r="E81" s="64"/>
      <c r="F81" s="161"/>
      <c r="G81" s="7"/>
    </row>
    <row r="82" spans="1:7" ht="11.25" customHeight="1" x14ac:dyDescent="0.25">
      <c r="A82" s="75"/>
      <c r="B82" s="105"/>
      <c r="C82" s="105"/>
      <c r="D82" s="106"/>
      <c r="E82" s="64"/>
      <c r="F82" s="161"/>
      <c r="G82" s="7"/>
    </row>
    <row r="83" spans="1:7" ht="11.25" customHeight="1" x14ac:dyDescent="0.25">
      <c r="A83" s="107"/>
      <c r="B83" s="108"/>
      <c r="C83" s="108"/>
      <c r="D83" s="192"/>
      <c r="E83" s="160" t="s">
        <v>8</v>
      </c>
      <c r="F83" s="124">
        <f>SUM(implementation[Amount])</f>
        <v>0</v>
      </c>
      <c r="G83" s="7"/>
    </row>
    <row r="84" spans="1:7" ht="11.25" customHeight="1" thickBot="1" x14ac:dyDescent="0.3">
      <c r="A84" s="199"/>
      <c r="B84" s="200"/>
      <c r="C84" s="196"/>
      <c r="D84" s="189"/>
      <c r="E84" s="180" t="s">
        <v>16</v>
      </c>
      <c r="F84" s="19">
        <f>Total_goods_services+Total_travel_acc+Total_implementation</f>
        <v>0</v>
      </c>
      <c r="G84" s="248" t="str">
        <f ca="1">IF(Total_material_costs&gt;FTE_year_PhD_PD*Mat_max_FTE_year+pers_other_years_materials*Mat_max_FTE_year_other_inst+mat_costs_accountant,"Exceeding maximum allowed amount of € " &amp;ROUND(FTE_year_PhD_PD*Mat_max_FTE_year+pers_other_years_materials*Mat_max_FTE_year_other_inst+mat_costs_accountant,0)&amp;".","")</f>
        <v/>
      </c>
    </row>
    <row r="85" spans="1:7" ht="11.25" customHeight="1" thickBot="1" x14ac:dyDescent="0.3">
      <c r="A85" s="369"/>
      <c r="B85" s="370"/>
      <c r="C85" s="370"/>
      <c r="D85" s="370"/>
      <c r="E85" s="370"/>
      <c r="F85" s="371"/>
      <c r="G85" s="7"/>
    </row>
    <row r="86" spans="1:7" ht="11.25" customHeight="1" x14ac:dyDescent="0.25">
      <c r="A86" s="369"/>
      <c r="B86" s="370"/>
      <c r="C86" s="370"/>
      <c r="D86" s="370"/>
      <c r="E86" s="370"/>
      <c r="F86" s="371"/>
      <c r="G86" s="7"/>
    </row>
    <row r="87" spans="1:7" ht="11.25" customHeight="1" x14ac:dyDescent="0.25">
      <c r="A87" s="363" t="s">
        <v>17</v>
      </c>
      <c r="B87" s="364"/>
      <c r="C87" s="364"/>
      <c r="D87" s="364"/>
      <c r="E87" s="364"/>
      <c r="F87" s="365"/>
      <c r="G87" s="15"/>
    </row>
    <row r="88" spans="1:7" ht="11.25" customHeight="1" x14ac:dyDescent="0.25">
      <c r="A88" s="354" t="s">
        <v>18</v>
      </c>
      <c r="B88" s="355"/>
      <c r="C88" s="355"/>
      <c r="D88" s="355"/>
      <c r="E88" s="355"/>
      <c r="F88" s="356"/>
      <c r="G88" s="7"/>
    </row>
    <row r="89" spans="1:7" ht="11.25" customHeight="1" x14ac:dyDescent="0.25">
      <c r="A89" s="78" t="s">
        <v>11</v>
      </c>
      <c r="B89" s="78" t="s">
        <v>196</v>
      </c>
      <c r="C89" s="78" t="s">
        <v>197</v>
      </c>
      <c r="D89" s="78" t="s">
        <v>198</v>
      </c>
      <c r="E89" s="29" t="s">
        <v>63</v>
      </c>
      <c r="F89" s="157" t="s">
        <v>12</v>
      </c>
      <c r="G89" s="7"/>
    </row>
    <row r="90" spans="1:7" ht="11.25" customHeight="1" x14ac:dyDescent="0.25">
      <c r="A90" s="80"/>
      <c r="B90" s="109"/>
      <c r="C90" s="109"/>
      <c r="D90" s="110"/>
      <c r="E90" s="65"/>
      <c r="F90" s="158"/>
      <c r="G90" s="7"/>
    </row>
    <row r="91" spans="1:7" ht="11.25" customHeight="1" x14ac:dyDescent="0.25">
      <c r="A91" s="76"/>
      <c r="B91" s="111"/>
      <c r="C91" s="111"/>
      <c r="D91" s="112"/>
      <c r="E91" s="64"/>
      <c r="F91" s="159"/>
      <c r="G91" s="7"/>
    </row>
    <row r="92" spans="1:7" ht="11.25" customHeight="1" x14ac:dyDescent="0.25">
      <c r="A92" s="76"/>
      <c r="B92" s="111"/>
      <c r="C92" s="111"/>
      <c r="D92" s="112"/>
      <c r="E92" s="64"/>
      <c r="F92" s="159"/>
      <c r="G92" s="7"/>
    </row>
    <row r="93" spans="1:7" ht="11.25" customHeight="1" x14ac:dyDescent="0.25">
      <c r="A93" s="76"/>
      <c r="B93" s="111"/>
      <c r="C93" s="111"/>
      <c r="D93" s="112"/>
      <c r="E93" s="64"/>
      <c r="F93" s="159"/>
      <c r="G93" s="7"/>
    </row>
    <row r="94" spans="1:7" ht="11.25" customHeight="1" x14ac:dyDescent="0.25">
      <c r="A94" s="76"/>
      <c r="B94" s="111"/>
      <c r="C94" s="111"/>
      <c r="D94" s="112"/>
      <c r="E94" s="64"/>
      <c r="F94" s="159"/>
      <c r="G94" s="7"/>
    </row>
    <row r="95" spans="1:7" ht="11.25" customHeight="1" x14ac:dyDescent="0.25">
      <c r="A95" s="126"/>
      <c r="B95" s="115"/>
      <c r="C95" s="115"/>
      <c r="D95" s="114"/>
      <c r="E95" s="156" t="s">
        <v>8</v>
      </c>
      <c r="F95" s="124">
        <f>SUM(knowledge_utilisation[Amount])</f>
        <v>0</v>
      </c>
      <c r="G95" s="7"/>
    </row>
    <row r="96" spans="1:7" ht="11.25" customHeight="1" thickBot="1" x14ac:dyDescent="0.3">
      <c r="A96" s="197"/>
      <c r="B96" s="194"/>
      <c r="C96" s="194"/>
      <c r="D96" s="190"/>
      <c r="E96" s="179" t="s">
        <v>203</v>
      </c>
      <c r="F96" s="20">
        <f>Total_Knowledge_utilisation+Total_entrepeneurship</f>
        <v>0</v>
      </c>
      <c r="G96" s="350" t="str">
        <f ca="1">IF(AND(Total_KU_and_entrepeneurship&lt;KU_entrepeneurship_minperc*Total_NWO_funding,Total_NWO_funding&gt;0),checks!$B$140,IF(Total_KU_and_entrepeneurship&gt;KU_entrepeneurship_max_amount,checks!$B$141,""))</f>
        <v/>
      </c>
    </row>
    <row r="97" spans="1:12" ht="11.25" customHeight="1" x14ac:dyDescent="0.25">
      <c r="A97" s="21"/>
      <c r="B97" s="22"/>
      <c r="C97" s="22"/>
      <c r="D97" s="22"/>
      <c r="E97" s="22"/>
      <c r="F97" s="23"/>
      <c r="G97" s="350"/>
    </row>
    <row r="98" spans="1:12" s="7" customFormat="1" ht="11.25" hidden="1" customHeight="1" x14ac:dyDescent="0.25">
      <c r="A98" s="115"/>
      <c r="B98" s="115"/>
      <c r="C98" s="115"/>
      <c r="D98" s="115"/>
      <c r="E98" s="156"/>
      <c r="F98" s="259"/>
      <c r="G98" s="260"/>
      <c r="H98" s="98"/>
      <c r="I98" s="98"/>
      <c r="J98" s="98"/>
      <c r="K98" s="98"/>
      <c r="L98" s="98"/>
    </row>
    <row r="99" spans="1:12" ht="11.25" customHeight="1" x14ac:dyDescent="0.25">
      <c r="A99" s="21"/>
      <c r="B99" s="22"/>
      <c r="C99" s="22"/>
      <c r="D99" s="22"/>
      <c r="E99" s="22"/>
      <c r="F99" s="23"/>
      <c r="G99" s="10"/>
    </row>
    <row r="100" spans="1:12" ht="11.25" customHeight="1" x14ac:dyDescent="0.25">
      <c r="A100" s="344" t="s">
        <v>59</v>
      </c>
      <c r="B100" s="345"/>
      <c r="C100" s="345"/>
      <c r="D100" s="345"/>
      <c r="E100" s="345"/>
      <c r="F100" s="346"/>
      <c r="G100" s="10"/>
    </row>
    <row r="101" spans="1:12" ht="11.25" customHeight="1" x14ac:dyDescent="0.25">
      <c r="A101" s="78" t="s">
        <v>11</v>
      </c>
      <c r="B101" s="78" t="s">
        <v>196</v>
      </c>
      <c r="C101" s="78" t="s">
        <v>197</v>
      </c>
      <c r="D101" s="78" t="s">
        <v>198</v>
      </c>
      <c r="E101" s="29" t="s">
        <v>63</v>
      </c>
      <c r="F101" s="68" t="s">
        <v>12</v>
      </c>
      <c r="G101" s="10"/>
    </row>
    <row r="102" spans="1:12" ht="11.25" customHeight="1" x14ac:dyDescent="0.25">
      <c r="A102" s="80"/>
      <c r="B102" s="109"/>
      <c r="C102" s="109"/>
      <c r="D102" s="109"/>
      <c r="E102" s="65"/>
      <c r="F102" s="122"/>
      <c r="G102" s="10"/>
    </row>
    <row r="103" spans="1:12" ht="11.25" customHeight="1" x14ac:dyDescent="0.25">
      <c r="A103" s="67"/>
      <c r="B103" s="113"/>
      <c r="C103" s="113"/>
      <c r="D103" s="113"/>
      <c r="E103" s="88"/>
      <c r="F103" s="123"/>
      <c r="G103" s="10"/>
    </row>
    <row r="104" spans="1:12" ht="11.25" customHeight="1" x14ac:dyDescent="0.25">
      <c r="A104" s="67"/>
      <c r="B104" s="113"/>
      <c r="C104" s="113"/>
      <c r="D104" s="113"/>
      <c r="E104" s="88"/>
      <c r="F104" s="123"/>
      <c r="G104" s="10"/>
    </row>
    <row r="105" spans="1:12" ht="11.25" customHeight="1" x14ac:dyDescent="0.25">
      <c r="A105" s="67"/>
      <c r="B105" s="113"/>
      <c r="C105" s="113"/>
      <c r="D105" s="113"/>
      <c r="E105" s="88"/>
      <c r="F105" s="123"/>
      <c r="G105" s="10"/>
    </row>
    <row r="106" spans="1:12" ht="11.25" customHeight="1" x14ac:dyDescent="0.25">
      <c r="A106" s="76"/>
      <c r="B106" s="111"/>
      <c r="C106" s="111"/>
      <c r="D106" s="111"/>
      <c r="E106" s="64"/>
      <c r="F106" s="123"/>
      <c r="G106" s="10"/>
    </row>
    <row r="107" spans="1:12" ht="11.25" customHeight="1" thickBot="1" x14ac:dyDescent="0.3">
      <c r="A107" s="195"/>
      <c r="B107" s="195"/>
      <c r="C107" s="195"/>
      <c r="D107" s="181"/>
      <c r="E107" s="182" t="s">
        <v>60</v>
      </c>
      <c r="F107" s="191">
        <f>SUM(project_mngmt[Amount])</f>
        <v>0</v>
      </c>
      <c r="G107" s="10"/>
    </row>
    <row r="108" spans="1:12" ht="11.25" hidden="1" customHeight="1" x14ac:dyDescent="0.25">
      <c r="A108" s="21"/>
      <c r="B108" s="22"/>
      <c r="C108" s="22"/>
      <c r="D108" s="22"/>
      <c r="E108" s="22"/>
      <c r="F108" s="23"/>
      <c r="G108" s="321"/>
    </row>
    <row r="109" spans="1:12" hidden="1" x14ac:dyDescent="0.25"/>
    <row r="110" spans="1:12" hidden="1" x14ac:dyDescent="0.25"/>
    <row r="111" spans="1:12" hidden="1" x14ac:dyDescent="0.25"/>
    <row r="112" spans="1: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x14ac:dyDescent="0.25"/>
  </sheetData>
  <sheetProtection algorithmName="SHA-512" hashValue="pJT5otIHM7z5a1UUdgwycJp3q7yA6LUz3mTIbZfygJgKTeBZv2+RXvjM+QALnJd1xH5RQrZzWj8CWV26LOURTA==" saltValue="YXkOv4FwIdaiVQz0FscQXg==" spinCount="100000" sheet="1" selectLockedCells="1"/>
  <dataConsolidate/>
  <mergeCells count="21">
    <mergeCell ref="A86:F86"/>
    <mergeCell ref="A85:F85"/>
    <mergeCell ref="A100:F100"/>
    <mergeCell ref="A87:F87"/>
    <mergeCell ref="A88:F88"/>
    <mergeCell ref="D2:F2"/>
    <mergeCell ref="A76:F76"/>
    <mergeCell ref="A68:F68"/>
    <mergeCell ref="A8:E8"/>
    <mergeCell ref="G96:G97"/>
    <mergeCell ref="G1:G3"/>
    <mergeCell ref="A26:F26"/>
    <mergeCell ref="A60:F60"/>
    <mergeCell ref="A11:F11"/>
    <mergeCell ref="A9:F9"/>
    <mergeCell ref="A6:F6"/>
    <mergeCell ref="A59:F59"/>
    <mergeCell ref="A10:F10"/>
    <mergeCell ref="A39:F39"/>
    <mergeCell ref="A1:F1"/>
    <mergeCell ref="A7:E7"/>
  </mergeCells>
  <conditionalFormatting sqref="A28:A37">
    <cfRule type="expression" dxfId="541" priority="33">
      <formula>MOD(A28,1)&gt;0</formula>
    </cfRule>
  </conditionalFormatting>
  <conditionalFormatting sqref="A13:A24">
    <cfRule type="expression" dxfId="540" priority="7">
      <formula>LEN(G13)&gt;0</formula>
    </cfRule>
  </conditionalFormatting>
  <conditionalFormatting sqref="C13:C24">
    <cfRule type="expression" dxfId="539" priority="6">
      <formula>C13&gt;Max_project_duration</formula>
    </cfRule>
  </conditionalFormatting>
  <conditionalFormatting sqref="F13:F24">
    <cfRule type="cellIs" dxfId="538" priority="3" operator="equal">
      <formula>0</formula>
    </cfRule>
  </conditionalFormatting>
  <conditionalFormatting sqref="B4">
    <cfRule type="expression" dxfId="537" priority="1">
      <formula>LEN($G$4)&gt;0</formula>
    </cfRule>
  </conditionalFormatting>
  <dataValidations count="13">
    <dataValidation type="list" allowBlank="1" showInputMessage="1" showErrorMessage="1" sqref="E70:E74 E78:E82 E90:E94 E102:E106 E62:E66">
      <formula1>list_ac_other_combined</formula1>
    </dataValidation>
    <dataValidation type="list" allowBlank="1" showInputMessage="1" showErrorMessage="1" sqref="E13:E24">
      <formula1>list_academic_personnel</formula1>
    </dataValidation>
    <dataValidation type="date" allowBlank="1" showInputMessage="1" showErrorMessage="1" errorTitle="Invalid entry" error="Please provide a valid date (dd/mm/yy)" sqref="B2">
      <formula1>43831</formula1>
      <formula2>73415</formula2>
    </dataValidation>
    <dataValidation type="date" allowBlank="1" showInputMessage="1" showErrorMessage="1" errorTitle="Invalid entry" error="Please provide a valid provisional start date (dd/mm/yyyy)." sqref="B4">
      <formula1>43831</formula1>
      <formula2>73415</formula2>
    </dataValidation>
    <dataValidation type="date" allowBlank="1" showInputMessage="1" showErrorMessage="1" errorTitle="Invalid entry" error="Please provide a valid provisional end date (dd/mm/yyyy)." sqref="D4">
      <formula1>43831</formula1>
      <formula2>73415</formula2>
    </dataValidation>
    <dataValidation type="list" allowBlank="1" showInputMessage="1" showErrorMessage="1" sqref="E28">
      <formula1>$A$20:$A$25</formula1>
    </dataValidation>
    <dataValidation errorStyle="warning" allowBlank="1" showInputMessage="1" showErrorMessage="1" sqref="A28:A37"/>
    <dataValidation type="list" allowBlank="1" showInputMessage="1" showErrorMessage="1" sqref="E29:E37">
      <formula1>$I$15:$I$25</formula1>
    </dataValidation>
    <dataValidation type="whole" allowBlank="1" showInputMessage="1" showErrorMessage="1" errorTitle="Invalid entry" error="Please enter the requested number of positions for which a bench fee is requested (round number &gt;0)" sqref="D28:D37">
      <formula1>0</formula1>
      <formula2>100</formula2>
    </dataValidation>
    <dataValidation type="list" allowBlank="1" showInputMessage="1" showErrorMessage="1" sqref="E41:E55">
      <formula1>list_personnel_other_inst</formula1>
    </dataValidation>
    <dataValidation type="decimal" allowBlank="1" showInputMessage="1" showErrorMessage="1" errorTitle="Invalid nr of hours" error="Provide a numerical value for the total number of hours." sqref="B41:B55">
      <formula1>0</formula1>
      <formula2>100000</formula2>
    </dataValidation>
    <dataValidation type="decimal" allowBlank="1" showInputMessage="1" showErrorMessage="1" errorTitle="Invalid input hourly rate" error="Provide a numerical value (€ 0 - €300)" sqref="C41:C55">
      <formula1>0</formula1>
      <formula2>300</formula2>
    </dataValidation>
    <dataValidation type="whole" allowBlank="1" showInputMessage="1" showErrorMessage="1" errorTitle="Invalid nr of months" error="Provide a numerical value (max 96 months), rounded to full months" sqref="D41:D55">
      <formula1>1</formula1>
      <formula2>96</formula2>
    </dataValidation>
  </dataValidations>
  <pageMargins left="0.7" right="0.7" top="0.75" bottom="0.75" header="0.3" footer="0.3"/>
  <pageSetup paperSize="9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" id="{B792E026-6219-40E6-B7B9-302E9AFD7C5A}">
            <xm:f>parameters!N359="issue"</xm:f>
            <x14:dxf>
              <font>
                <b val="0"/>
                <i val="0"/>
                <strike val="0"/>
                <color rgb="FFFF0000"/>
              </font>
            </x14:dxf>
          </x14:cfRule>
          <xm:sqref>A13:A24</xm:sqref>
        </x14:conditionalFormatting>
        <x14:conditionalFormatting xmlns:xm="http://schemas.microsoft.com/office/excel/2006/main">
          <x14:cfRule type="expression" priority="43" id="{D137BD43-E2FB-4023-9FCF-CF69E09D0726}">
            <xm:f>VLOOKUP(A13,parameters!$A$55:$D$62,3,FALSE)=0</xm:f>
            <x14:dxf>
              <fill>
                <patternFill>
                  <bgColor rgb="FFCBDEDF"/>
                </patternFill>
              </fill>
            </x14:dxf>
          </x14:cfRule>
          <xm:sqref>D13:D24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parameters!$A$71:$A$89</xm:f>
          </x14:formula1>
          <xm:sqref>A41:A55</xm:sqref>
        </x14:dataValidation>
        <x14:dataValidation type="list" allowBlank="1" showInputMessage="1" showErrorMessage="1">
          <x14:formula1>
            <xm:f>parameters!$A$55:$A$62</xm:f>
          </x14:formula1>
          <xm:sqref>A13:A24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77"/>
  <sheetViews>
    <sheetView showGridLines="0" zoomScale="115" zoomScaleNormal="115" workbookViewId="0">
      <selection activeCell="B4" sqref="B4"/>
    </sheetView>
  </sheetViews>
  <sheetFormatPr defaultColWidth="0" defaultRowHeight="12.95" customHeight="1" zeroHeight="1" x14ac:dyDescent="0.25"/>
  <cols>
    <col min="1" max="1" width="42" style="1" customWidth="1"/>
    <col min="2" max="2" width="12.7109375" style="1" customWidth="1"/>
    <col min="3" max="3" width="14.85546875" style="1" bestFit="1" customWidth="1"/>
    <col min="4" max="4" width="18" style="1" customWidth="1"/>
    <col min="5" max="5" width="30" style="1" customWidth="1"/>
    <col min="6" max="6" width="20.140625" style="1" customWidth="1"/>
    <col min="7" max="7" width="60.42578125" style="1" customWidth="1"/>
    <col min="8" max="8" width="8.85546875" style="3" hidden="1" customWidth="1"/>
    <col min="9" max="9" width="23.5703125" style="3" hidden="1" customWidth="1"/>
    <col min="10" max="10" width="8.85546875" style="3" hidden="1" customWidth="1"/>
    <col min="11" max="11" width="13.28515625" style="3" hidden="1" customWidth="1"/>
    <col min="12" max="12" width="11.42578125" style="3" hidden="1" customWidth="1"/>
    <col min="13" max="19" width="0" style="1" hidden="1" customWidth="1"/>
    <col min="20" max="16384" width="5.85546875" style="1" hidden="1"/>
  </cols>
  <sheetData>
    <row r="1" spans="1:19" ht="82.5" customHeight="1" x14ac:dyDescent="0.25">
      <c r="A1" s="336" t="s">
        <v>721</v>
      </c>
      <c r="B1" s="336"/>
      <c r="C1" s="336"/>
      <c r="D1" s="336"/>
      <c r="E1" s="336"/>
      <c r="F1" s="336"/>
      <c r="G1" s="343" t="s">
        <v>698</v>
      </c>
      <c r="H1" s="2"/>
      <c r="I1" s="2"/>
      <c r="J1" s="2"/>
      <c r="K1" s="2"/>
      <c r="L1" s="2"/>
    </row>
    <row r="2" spans="1:19" ht="15" customHeight="1" x14ac:dyDescent="0.25">
      <c r="A2" s="4" t="s">
        <v>692</v>
      </c>
      <c r="B2" s="320"/>
      <c r="C2" s="5" t="s">
        <v>728</v>
      </c>
      <c r="D2" s="337"/>
      <c r="E2" s="338"/>
      <c r="F2" s="339"/>
      <c r="G2" s="343"/>
    </row>
    <row r="3" spans="1:19" ht="12.75" customHeight="1" x14ac:dyDescent="0.25">
      <c r="A3" s="6" t="s">
        <v>699</v>
      </c>
      <c r="B3" s="323"/>
      <c r="C3" s="324"/>
      <c r="D3" s="324"/>
      <c r="E3" s="324"/>
      <c r="F3" s="325"/>
      <c r="G3" s="343"/>
    </row>
    <row r="4" spans="1:19" ht="12.75" customHeight="1" x14ac:dyDescent="0.25">
      <c r="A4" s="6" t="s">
        <v>87</v>
      </c>
      <c r="B4" s="320"/>
      <c r="C4" s="33" t="s">
        <v>88</v>
      </c>
      <c r="D4" s="320"/>
      <c r="E4" s="135"/>
      <c r="F4" s="136"/>
      <c r="G4" s="34" t="str">
        <f ca="1">IF(AND(startdate&gt;enddate,enddate&gt;0),checks!$B$119,IF(AND(startdate&gt;0,startdate&lt;TODAY()),checks!$B$120,""))</f>
        <v/>
      </c>
    </row>
    <row r="5" spans="1:19" ht="12.75" customHeight="1" x14ac:dyDescent="0.25">
      <c r="A5" s="6" t="s">
        <v>89</v>
      </c>
      <c r="B5" s="322" t="str">
        <f>IF(AND(ISBLANK(startdate),ISBLANK(enddate)),"",ROUND(IF(ISERROR(YEARFRAC(startdate,enddate)*12),"",(YEARFRAC(startdate,enddate,1)*12)),1))</f>
        <v/>
      </c>
      <c r="C5" s="133"/>
      <c r="D5" s="134"/>
      <c r="E5" s="137"/>
      <c r="F5" s="138"/>
      <c r="G5" s="15"/>
    </row>
    <row r="6" spans="1:19" ht="5.0999999999999996" customHeight="1" x14ac:dyDescent="0.25">
      <c r="A6" s="360"/>
      <c r="B6" s="361"/>
      <c r="C6" s="362"/>
      <c r="D6" s="362"/>
      <c r="E6" s="362"/>
      <c r="F6" s="362"/>
      <c r="G6" s="7"/>
    </row>
    <row r="7" spans="1:19" ht="15.75" customHeight="1" x14ac:dyDescent="0.25">
      <c r="A7" s="363" t="s">
        <v>4</v>
      </c>
      <c r="B7" s="364"/>
      <c r="C7" s="364"/>
      <c r="D7" s="364"/>
      <c r="E7" s="365"/>
      <c r="F7" s="8" t="s">
        <v>5</v>
      </c>
      <c r="G7" s="34"/>
    </row>
    <row r="8" spans="1:19" ht="12.75" customHeight="1" x14ac:dyDescent="0.25">
      <c r="A8" s="333" t="s">
        <v>190</v>
      </c>
      <c r="B8" s="334"/>
      <c r="C8" s="334"/>
      <c r="D8" s="334"/>
      <c r="E8" s="335"/>
      <c r="F8" s="9">
        <f ca="1">Total_personnel_costs+Total_material_costs+Total_KU_and_entrepeneurship+Total_project_mngmnt</f>
        <v>0</v>
      </c>
      <c r="G8" s="34" t="str">
        <f ca="1">IF(F8&gt;Max_NWO_funding,"The total NWO funding budget may not exceed €" &amp; Max_NWO_funding &amp; ".","")</f>
        <v/>
      </c>
      <c r="H8" s="11"/>
      <c r="I8" s="11"/>
      <c r="J8" s="11"/>
      <c r="K8" s="11"/>
      <c r="L8" s="11"/>
      <c r="M8" s="12"/>
      <c r="N8" s="12"/>
      <c r="O8" s="12"/>
      <c r="P8" s="12"/>
      <c r="Q8" s="12"/>
      <c r="R8" s="12"/>
      <c r="S8" s="12"/>
    </row>
    <row r="9" spans="1:19" ht="12.75" x14ac:dyDescent="0.25">
      <c r="A9" s="357"/>
      <c r="B9" s="358"/>
      <c r="C9" s="358"/>
      <c r="D9" s="358"/>
      <c r="E9" s="358"/>
      <c r="F9" s="359"/>
      <c r="G9" s="15"/>
      <c r="H9" s="11"/>
      <c r="I9" s="11"/>
      <c r="J9" s="11"/>
      <c r="K9" s="11"/>
      <c r="L9" s="11"/>
      <c r="M9" s="12"/>
      <c r="N9" s="12"/>
      <c r="O9" s="12"/>
      <c r="P9" s="12"/>
      <c r="Q9" s="12"/>
      <c r="R9" s="12"/>
      <c r="S9" s="12"/>
    </row>
    <row r="10" spans="1:19" ht="15.75" x14ac:dyDescent="0.25">
      <c r="A10" s="363" t="s">
        <v>6</v>
      </c>
      <c r="B10" s="364"/>
      <c r="C10" s="364"/>
      <c r="D10" s="364"/>
      <c r="E10" s="364"/>
      <c r="F10" s="365"/>
    </row>
    <row r="11" spans="1:19" s="14" customFormat="1" ht="12.75" customHeight="1" x14ac:dyDescent="0.25">
      <c r="A11" s="351" t="s">
        <v>44</v>
      </c>
      <c r="B11" s="352"/>
      <c r="C11" s="352"/>
      <c r="D11" s="352"/>
      <c r="E11" s="352"/>
      <c r="F11" s="353"/>
      <c r="G11" s="10"/>
      <c r="H11" s="13"/>
      <c r="I11" s="13"/>
      <c r="J11" s="13"/>
      <c r="K11" s="13"/>
      <c r="L11" s="13"/>
    </row>
    <row r="12" spans="1:19" ht="12.75" x14ac:dyDescent="0.25">
      <c r="A12" s="52" t="s">
        <v>41</v>
      </c>
      <c r="B12" s="53" t="s">
        <v>42</v>
      </c>
      <c r="C12" s="53" t="s">
        <v>43</v>
      </c>
      <c r="D12" s="53" t="s">
        <v>92</v>
      </c>
      <c r="E12" s="62" t="s">
        <v>63</v>
      </c>
      <c r="F12" s="53" t="s">
        <v>12</v>
      </c>
      <c r="G12" s="15"/>
    </row>
    <row r="13" spans="1:19" ht="11.25" customHeight="1" x14ac:dyDescent="0.25">
      <c r="A13" s="80"/>
      <c r="B13" s="89"/>
      <c r="C13" s="91"/>
      <c r="D13" s="218"/>
      <c r="E13" s="119"/>
      <c r="F13" s="58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13" s="34" t="str">
        <f>IF(AND(NOT(ISBLANK(Personnel_2[Category])),OR(ISBLANK(Personnel_2[FTE]),ISBLANK(Personnel_2[Months]))),Personnel_2[Category] &amp; ", " &amp; VLOOKUP(Personnel_2[Category],salaries_academic[],2,FALSE),checks!B158)</f>
        <v/>
      </c>
    </row>
    <row r="14" spans="1:19" ht="11.25" customHeight="1" x14ac:dyDescent="0.25">
      <c r="A14" s="76"/>
      <c r="B14" s="90"/>
      <c r="C14" s="92"/>
      <c r="D14" s="219"/>
      <c r="E14" s="118"/>
      <c r="F14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14" s="34" t="str">
        <f>IF(AND(NOT(ISBLANK(Personnel_2[Category])),OR(ISBLANK(Personnel_2[FTE]),ISBLANK(Personnel_2[Months]))),Personnel_2[Category] &amp; ", " &amp; VLOOKUP(Personnel_2[Category],salaries_academic[],2,FALSE),checks!B159)</f>
        <v/>
      </c>
      <c r="H14" s="16"/>
      <c r="I14" s="16"/>
    </row>
    <row r="15" spans="1:19" ht="11.25" customHeight="1" x14ac:dyDescent="0.25">
      <c r="A15" s="76"/>
      <c r="B15" s="90"/>
      <c r="C15" s="92"/>
      <c r="D15" s="219"/>
      <c r="E15" s="118"/>
      <c r="F15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15" s="34" t="str">
        <f>IF(AND(NOT(ISBLANK(Personnel_2[Category])),OR(ISBLANK(Personnel_2[FTE]),ISBLANK(Personnel_2[Months]))),Personnel_2[Category] &amp; ", " &amp; VLOOKUP(Personnel_2[Category],salaries_academic[],2,FALSE),checks!B160)</f>
        <v/>
      </c>
    </row>
    <row r="16" spans="1:19" ht="11.25" customHeight="1" x14ac:dyDescent="0.25">
      <c r="A16" s="76"/>
      <c r="B16" s="90"/>
      <c r="C16" s="92"/>
      <c r="D16" s="219"/>
      <c r="E16" s="118"/>
      <c r="F16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16" s="34" t="str">
        <f>IF(AND(NOT(ISBLANK(Personnel_2[Category])),OR(ISBLANK(Personnel_2[FTE]),ISBLANK(Personnel_2[Months]))),Personnel_2[Category] &amp; ", " &amp; VLOOKUP(Personnel_2[Category],salaries_academic[],2,FALSE),checks!B161)</f>
        <v/>
      </c>
      <c r="H16" s="17"/>
      <c r="I16" s="18"/>
    </row>
    <row r="17" spans="1:9" ht="11.25" customHeight="1" x14ac:dyDescent="0.25">
      <c r="A17" s="76"/>
      <c r="B17" s="90"/>
      <c r="C17" s="92"/>
      <c r="D17" s="219"/>
      <c r="E17" s="118"/>
      <c r="F17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17" s="34" t="str">
        <f>IF(AND(NOT(ISBLANK(Personnel_2[Category])),OR(ISBLANK(Personnel_2[FTE]),ISBLANK(Personnel_2[Months]))),Personnel_2[Category] &amp; ", " &amp; VLOOKUP(Personnel_2[Category],salaries_academic[],2,FALSE),checks!B162)</f>
        <v/>
      </c>
      <c r="H17" s="17"/>
      <c r="I17" s="18"/>
    </row>
    <row r="18" spans="1:9" ht="11.25" customHeight="1" x14ac:dyDescent="0.25">
      <c r="A18" s="76"/>
      <c r="B18" s="90"/>
      <c r="C18" s="92"/>
      <c r="D18" s="219"/>
      <c r="E18" s="118"/>
      <c r="F18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18" s="34" t="str">
        <f>IF(AND(NOT(ISBLANK(Personnel_2[Category])),OR(ISBLANK(Personnel_2[FTE]),ISBLANK(Personnel_2[Months]))),Personnel_2[Category] &amp; ", " &amp; VLOOKUP(Personnel_2[Category],salaries_academic[],2,FALSE),checks!B163)</f>
        <v/>
      </c>
      <c r="H18" s="17"/>
      <c r="I18" s="18"/>
    </row>
    <row r="19" spans="1:9" ht="11.25" customHeight="1" x14ac:dyDescent="0.25">
      <c r="A19" s="76"/>
      <c r="B19" s="90"/>
      <c r="C19" s="92"/>
      <c r="D19" s="219"/>
      <c r="E19" s="118"/>
      <c r="F19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19" s="34" t="str">
        <f>IF(AND(NOT(ISBLANK(Personnel_2[Category])),OR(ISBLANK(Personnel_2[FTE]),ISBLANK(Personnel_2[Months]))),Personnel_2[Category] &amp; ", " &amp; VLOOKUP(Personnel_2[Category],salaries_academic[],2,FALSE),checks!B164)</f>
        <v/>
      </c>
      <c r="H19" s="17"/>
      <c r="I19" s="18"/>
    </row>
    <row r="20" spans="1:9" ht="11.25" customHeight="1" x14ac:dyDescent="0.25">
      <c r="A20" s="76"/>
      <c r="B20" s="90"/>
      <c r="C20" s="92"/>
      <c r="D20" s="219"/>
      <c r="E20" s="118"/>
      <c r="F20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20" s="34" t="str">
        <f>IF(AND(NOT(ISBLANK(Personnel_2[Category])),OR(ISBLANK(Personnel_2[FTE]),ISBLANK(Personnel_2[Months]))),Personnel_2[Category] &amp; ", " &amp; VLOOKUP(Personnel_2[Category],salaries_academic[],2,FALSE),checks!B165)</f>
        <v/>
      </c>
      <c r="H20" s="17"/>
      <c r="I20" s="18"/>
    </row>
    <row r="21" spans="1:9" ht="11.25" customHeight="1" x14ac:dyDescent="0.25">
      <c r="A21" s="76"/>
      <c r="B21" s="90"/>
      <c r="C21" s="92"/>
      <c r="D21" s="219"/>
      <c r="E21" s="118"/>
      <c r="F21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21" s="34" t="str">
        <f>IF(AND(NOT(ISBLANK(Personnel_2[Category])),OR(ISBLANK(Personnel_2[FTE]),ISBLANK(Personnel_2[Months]))),Personnel_2[Category] &amp; ", " &amp; VLOOKUP(Personnel_2[Category],salaries_academic[],2,FALSE),checks!B166)</f>
        <v/>
      </c>
      <c r="H21" s="17"/>
      <c r="I21" s="18"/>
    </row>
    <row r="22" spans="1:9" ht="11.25" customHeight="1" x14ac:dyDescent="0.25">
      <c r="A22" s="76"/>
      <c r="B22" s="90"/>
      <c r="C22" s="92"/>
      <c r="D22" s="219"/>
      <c r="E22" s="118"/>
      <c r="F22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22" s="34" t="str">
        <f>IF(AND(NOT(ISBLANK(Personnel_2[Category])),OR(ISBLANK(Personnel_2[FTE]),ISBLANK(Personnel_2[Months]))),Personnel_2[Category] &amp; ", " &amp; VLOOKUP(Personnel_2[Category],salaries_academic[],2,FALSE),checks!B167)</f>
        <v/>
      </c>
      <c r="H22" s="17"/>
      <c r="I22" s="18"/>
    </row>
    <row r="23" spans="1:9" ht="11.25" customHeight="1" x14ac:dyDescent="0.25">
      <c r="A23" s="76"/>
      <c r="B23" s="90"/>
      <c r="C23" s="92"/>
      <c r="D23" s="219"/>
      <c r="E23" s="118"/>
      <c r="F23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23" s="34" t="str">
        <f>IF(AND(NOT(ISBLANK(Personnel_2[Category])),OR(ISBLANK(Personnel_2[FTE]),ISBLANK(Personnel_2[Months]))),Personnel_2[Category] &amp; ", " &amp; VLOOKUP(Personnel_2[Category],salaries_academic[],2,FALSE),checks!B168)</f>
        <v/>
      </c>
      <c r="H23" s="17"/>
      <c r="I23" s="18"/>
    </row>
    <row r="24" spans="1:9" ht="11.25" customHeight="1" x14ac:dyDescent="0.25">
      <c r="A24" s="76"/>
      <c r="B24" s="90"/>
      <c r="C24" s="92"/>
      <c r="D24" s="219"/>
      <c r="E24" s="118"/>
      <c r="F24" s="59" t="str">
        <f>IFERROR(IF(HLOOKUP(TEXT(Personnel_2[[#This Row],[Months]],"@"),salaries_academic[#All],MATCH(Personnel_2[[#This Row],[Category]],salaries_academic[category],0)+1,FALSE)&gt;0,HLOOKUP(TEXT(Personnel_2[[#This Row],[Months]],"@"),salaries_academic[#All],MATCH(Personnel_2[[#This Row],[Category]],salaries_academic[category],0)+1,FALSE)*Personnel_2[[#This Row],[FTE]],Personnel_2[[#This Row],[Costs]]),"")</f>
        <v/>
      </c>
      <c r="G24" s="34" t="str">
        <f>IF(AND(NOT(ISBLANK(Personnel_2[Category])),OR(ISBLANK(Personnel_2[FTE]),ISBLANK(Personnel_2[Months]))),Personnel_2[Category] &amp; ", " &amp; VLOOKUP(Personnel_2[Category],salaries_academic[],2,FALSE),checks!B169)</f>
        <v/>
      </c>
      <c r="H24" s="17"/>
      <c r="I24" s="18"/>
    </row>
    <row r="25" spans="1:9" ht="11.25" customHeight="1" x14ac:dyDescent="0.25">
      <c r="A25" s="130"/>
      <c r="B25" s="131"/>
      <c r="C25" s="131"/>
      <c r="D25" s="131"/>
      <c r="E25" s="132" t="s">
        <v>8</v>
      </c>
      <c r="F25" s="9">
        <f>SUM(Personnel_2[Amount])</f>
        <v>0</v>
      </c>
      <c r="G25" s="34" t="str">
        <f>IF(AND(NOT(ISBLANK(Personnel_2[Category])),OR(ISBLANK(Personnel_2[FTE]),ISBLANK(Personnel_2[Months]))),Personnel_2[Category] &amp; ", " &amp; VLOOKUP(Personnel_2[Category],salaries_academic[],2,FALSE),checks!B170)</f>
        <v/>
      </c>
      <c r="H25" s="17"/>
      <c r="I25" s="18"/>
    </row>
    <row r="26" spans="1:9" ht="12.75" customHeight="1" x14ac:dyDescent="0.25">
      <c r="A26" s="351" t="s">
        <v>40</v>
      </c>
      <c r="B26" s="352"/>
      <c r="C26" s="352"/>
      <c r="D26" s="352"/>
      <c r="E26" s="352"/>
      <c r="F26" s="353"/>
    </row>
    <row r="27" spans="1:9" ht="11.25" customHeight="1" x14ac:dyDescent="0.25">
      <c r="A27" s="60" t="s">
        <v>41</v>
      </c>
      <c r="B27" s="35" t="s">
        <v>42</v>
      </c>
      <c r="C27" s="35" t="s">
        <v>43</v>
      </c>
      <c r="D27" s="35" t="s">
        <v>193</v>
      </c>
      <c r="E27" s="28" t="s">
        <v>63</v>
      </c>
      <c r="F27" s="35" t="s">
        <v>12</v>
      </c>
      <c r="G27" s="15" t="s">
        <v>21</v>
      </c>
    </row>
    <row r="28" spans="1:9" ht="11.25" customHeight="1" x14ac:dyDescent="0.25">
      <c r="A28" s="155" t="str">
        <f ca="1">checks!W11</f>
        <v/>
      </c>
      <c r="B28" s="145" t="str">
        <f ca="1">checks!X11</f>
        <v/>
      </c>
      <c r="C28" s="71" t="str">
        <f ca="1">checks!Y11</f>
        <v/>
      </c>
      <c r="D28" s="143"/>
      <c r="E28" s="167"/>
      <c r="F28" s="58" t="str">
        <f ca="1">IF(LEN(benchfee6[Category])&gt;0,benchfee6['# Benchfee]*benchfee_amount,"")</f>
        <v/>
      </c>
      <c r="G28" s="232" t="str">
        <f ca="1">IFERROR(IF(benchfee6['# Benchfee]&gt;benchfee6[FTE],checks!$B$137,IF(AND(benchfee6['# Benchfee]&gt;0,benchfee6[Category]=""),checks!$B$138,"")),"")</f>
        <v/>
      </c>
    </row>
    <row r="29" spans="1:9" ht="11.25" customHeight="1" x14ac:dyDescent="0.25">
      <c r="A29" s="155" t="str">
        <f ca="1">checks!W12</f>
        <v/>
      </c>
      <c r="B29" s="146" t="str">
        <f ca="1">checks!X12</f>
        <v/>
      </c>
      <c r="C29" s="72" t="str">
        <f ca="1">checks!Y12</f>
        <v/>
      </c>
      <c r="D29" s="144"/>
      <c r="E29" s="164"/>
      <c r="F29" s="59" t="str">
        <f ca="1">IF(LEN(benchfee6[Category])&gt;0,benchfee6['# Benchfee]*benchfee_amount,"")</f>
        <v/>
      </c>
      <c r="G29" s="232" t="str">
        <f ca="1">IFERROR(IF(benchfee6['# Benchfee]&gt;benchfee6[FTE],checks!$B$137,IF(AND(benchfee6['# Benchfee]&gt;0,benchfee6[Category]=""),checks!$B$138,"")),"")</f>
        <v/>
      </c>
    </row>
    <row r="30" spans="1:9" ht="11.25" customHeight="1" x14ac:dyDescent="0.25">
      <c r="A30" s="155" t="str">
        <f ca="1">checks!W13</f>
        <v/>
      </c>
      <c r="B30" s="146" t="str">
        <f ca="1">checks!X13</f>
        <v/>
      </c>
      <c r="C30" s="72" t="str">
        <f ca="1">checks!Y13</f>
        <v/>
      </c>
      <c r="D30" s="144"/>
      <c r="E30" s="164"/>
      <c r="F30" s="59" t="str">
        <f ca="1">IF(LEN(benchfee6[Category])&gt;0,benchfee6['# Benchfee]*benchfee_amount,"")</f>
        <v/>
      </c>
      <c r="G30" s="232" t="str">
        <f ca="1">IFERROR(IF(benchfee6['# Benchfee]&gt;benchfee6[FTE],checks!$B$137,IF(AND(benchfee6['# Benchfee]&gt;0,benchfee6[Category]=""),checks!$B$138,"")),"")</f>
        <v/>
      </c>
    </row>
    <row r="31" spans="1:9" ht="11.25" customHeight="1" x14ac:dyDescent="0.25">
      <c r="A31" s="155" t="str">
        <f ca="1">checks!W14</f>
        <v/>
      </c>
      <c r="B31" s="146" t="str">
        <f ca="1">checks!X14</f>
        <v/>
      </c>
      <c r="C31" s="72" t="str">
        <f ca="1">checks!Y14</f>
        <v/>
      </c>
      <c r="D31" s="144"/>
      <c r="E31" s="164"/>
      <c r="F31" s="59" t="str">
        <f ca="1">IF(LEN(benchfee6[Category])&gt;0,benchfee6['# Benchfee]*benchfee_amount,"")</f>
        <v/>
      </c>
      <c r="G31" s="232" t="str">
        <f ca="1">IFERROR(IF(benchfee6['# Benchfee]&gt;benchfee6[FTE],checks!$B$137,IF(AND(benchfee6['# Benchfee]&gt;0,benchfee6[Category]=""),checks!$B$138,"")),"")</f>
        <v/>
      </c>
    </row>
    <row r="32" spans="1:9" ht="11.25" customHeight="1" x14ac:dyDescent="0.25">
      <c r="A32" s="155" t="str">
        <f ca="1">checks!W15</f>
        <v/>
      </c>
      <c r="B32" s="146" t="str">
        <f ca="1">checks!X15</f>
        <v/>
      </c>
      <c r="C32" s="72" t="str">
        <f ca="1">checks!Y15</f>
        <v/>
      </c>
      <c r="D32" s="144"/>
      <c r="E32" s="164"/>
      <c r="F32" s="59" t="str">
        <f ca="1">IF(LEN(benchfee6[Category])&gt;0,benchfee6['# Benchfee]*benchfee_amount,"")</f>
        <v/>
      </c>
      <c r="G32" s="232" t="str">
        <f ca="1">IFERROR(IF(benchfee6['# Benchfee]&gt;benchfee6[FTE],checks!$B$137,IF(AND(benchfee6['# Benchfee]&gt;0,benchfee6[Category]=""),checks!$B$138,"")),"")</f>
        <v/>
      </c>
    </row>
    <row r="33" spans="1:7" ht="11.25" customHeight="1" x14ac:dyDescent="0.25">
      <c r="A33" s="155" t="str">
        <f ca="1">checks!W16</f>
        <v/>
      </c>
      <c r="B33" s="146" t="str">
        <f ca="1">checks!X16</f>
        <v/>
      </c>
      <c r="C33" s="72" t="str">
        <f ca="1">checks!Y16</f>
        <v/>
      </c>
      <c r="D33" s="144"/>
      <c r="E33" s="164"/>
      <c r="F33" s="59" t="str">
        <f ca="1">IF(LEN(benchfee6[Category])&gt;0,benchfee6['# Benchfee]*benchfee_amount,"")</f>
        <v/>
      </c>
      <c r="G33" s="232" t="str">
        <f ca="1">IFERROR(IF(benchfee6['# Benchfee]&gt;benchfee6[FTE],checks!$B$137,IF(AND(benchfee6['# Benchfee]&gt;0,benchfee6[Category]=""),checks!$B$138,"")),"")</f>
        <v/>
      </c>
    </row>
    <row r="34" spans="1:7" ht="11.25" customHeight="1" x14ac:dyDescent="0.25">
      <c r="A34" s="155" t="str">
        <f ca="1">checks!W17</f>
        <v/>
      </c>
      <c r="B34" s="146" t="str">
        <f ca="1">checks!X17</f>
        <v/>
      </c>
      <c r="C34" s="72" t="str">
        <f ca="1">checks!Y17</f>
        <v/>
      </c>
      <c r="D34" s="144"/>
      <c r="E34" s="164"/>
      <c r="F34" s="59" t="str">
        <f ca="1">IF(LEN(benchfee6[Category])&gt;0,benchfee6['# Benchfee]*benchfee_amount,"")</f>
        <v/>
      </c>
      <c r="G34" s="232" t="str">
        <f ca="1">IFERROR(IF(benchfee6['# Benchfee]&gt;benchfee6[FTE],checks!$B$137,IF(AND(benchfee6['# Benchfee]&gt;0,benchfee6[Category]=""),checks!$B$138,"")),"")</f>
        <v/>
      </c>
    </row>
    <row r="35" spans="1:7" ht="11.25" customHeight="1" x14ac:dyDescent="0.25">
      <c r="A35" s="155" t="str">
        <f ca="1">checks!W18</f>
        <v/>
      </c>
      <c r="B35" s="146" t="str">
        <f ca="1">checks!X18</f>
        <v/>
      </c>
      <c r="C35" s="72" t="str">
        <f ca="1">checks!Y18</f>
        <v/>
      </c>
      <c r="D35" s="144"/>
      <c r="E35" s="164"/>
      <c r="F35" s="59" t="str">
        <f ca="1">IF(LEN(benchfee6[Category])&gt;0,benchfee6['# Benchfee]*benchfee_amount,"")</f>
        <v/>
      </c>
      <c r="G35" s="232" t="str">
        <f ca="1">IFERROR(IF(benchfee6['# Benchfee]&gt;benchfee6[FTE],checks!$B$137,IF(AND(benchfee6['# Benchfee]&gt;0,benchfee6[Category]=""),checks!$B$138,"")),"")</f>
        <v/>
      </c>
    </row>
    <row r="36" spans="1:7" ht="11.25" customHeight="1" x14ac:dyDescent="0.25">
      <c r="A36" s="155" t="str">
        <f ca="1">checks!W19</f>
        <v/>
      </c>
      <c r="B36" s="146" t="str">
        <f ca="1">checks!X19</f>
        <v/>
      </c>
      <c r="C36" s="72" t="str">
        <f ca="1">checks!Y19</f>
        <v/>
      </c>
      <c r="D36" s="144"/>
      <c r="E36" s="164"/>
      <c r="F36" s="59" t="str">
        <f ca="1">IF(LEN(benchfee6[Category])&gt;0,benchfee6['# Benchfee]*benchfee_amount,"")</f>
        <v/>
      </c>
      <c r="G36" s="232" t="str">
        <f ca="1">IFERROR(IF(benchfee6['# Benchfee]&gt;benchfee6[FTE],checks!$B$137,IF(AND(benchfee6['# Benchfee]&gt;0,benchfee6[Category]=""),checks!$B$138,"")),"")</f>
        <v/>
      </c>
    </row>
    <row r="37" spans="1:7" ht="11.25" customHeight="1" x14ac:dyDescent="0.25">
      <c r="A37" s="155" t="str">
        <f ca="1">checks!W20</f>
        <v/>
      </c>
      <c r="B37" s="146" t="str">
        <f ca="1">checks!X20</f>
        <v/>
      </c>
      <c r="C37" s="72" t="str">
        <f ca="1">checks!Y20</f>
        <v/>
      </c>
      <c r="D37" s="144"/>
      <c r="E37" s="164"/>
      <c r="F37" s="59" t="str">
        <f ca="1">IF(LEN(benchfee6[Category])&gt;0,benchfee6['# Benchfee]*benchfee_amount,"")</f>
        <v/>
      </c>
      <c r="G37" s="232" t="str">
        <f ca="1">IFERROR(IF(benchfee6['# Benchfee]&gt;benchfee6[FTE],checks!$B$137,IF(AND(benchfee6['# Benchfee]&gt;0,benchfee6[Category]=""),checks!$B$138,"")),"")</f>
        <v/>
      </c>
    </row>
    <row r="38" spans="1:7" ht="11.25" customHeight="1" x14ac:dyDescent="0.25">
      <c r="A38" s="139"/>
      <c r="B38" s="139"/>
      <c r="C38" s="139"/>
      <c r="D38" s="140"/>
      <c r="E38" s="141" t="s">
        <v>8</v>
      </c>
      <c r="F38" s="142">
        <f ca="1">SUM(benchfee6[Amount])</f>
        <v>0</v>
      </c>
      <c r="G38" s="232" t="str">
        <f>IFERROR(IF(benchfee6['# Benchfee]&gt;benchfee6[FTE],checks!$B$137,IF(AND(benchfee6['# Benchfee]&gt;0,benchfee6[Category]=""),checks!$B$138,"")),"")</f>
        <v/>
      </c>
    </row>
    <row r="39" spans="1:7" ht="11.25" customHeight="1" x14ac:dyDescent="0.25">
      <c r="A39" s="366" t="s">
        <v>45</v>
      </c>
      <c r="B39" s="367"/>
      <c r="C39" s="367"/>
      <c r="D39" s="367"/>
      <c r="E39" s="367"/>
      <c r="F39" s="368"/>
      <c r="G39" s="26"/>
    </row>
    <row r="40" spans="1:7" ht="11.25" customHeight="1" x14ac:dyDescent="0.25">
      <c r="A40" s="61" t="s">
        <v>41</v>
      </c>
      <c r="B40" s="62" t="s">
        <v>641</v>
      </c>
      <c r="C40" s="62" t="s">
        <v>194</v>
      </c>
      <c r="D40" s="62" t="s">
        <v>43</v>
      </c>
      <c r="E40" s="53" t="s">
        <v>63</v>
      </c>
      <c r="F40" s="62" t="s">
        <v>12</v>
      </c>
      <c r="G40" s="7"/>
    </row>
    <row r="41" spans="1:7" ht="11.25" customHeight="1" x14ac:dyDescent="0.25">
      <c r="A41" s="77"/>
      <c r="B41" s="91"/>
      <c r="C41" s="24"/>
      <c r="D41" s="236"/>
      <c r="E41" s="163"/>
      <c r="F41" s="58" t="str">
        <f>IF(pers_other_inst9[Total '#hours]*pers_other_inst9[Hourly rate]&gt;0,pers_other_inst9[Total '#hours]*pers_other_inst9[Hourly rate],"")</f>
        <v/>
      </c>
      <c r="G41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42" spans="1:7" ht="11.25" customHeight="1" x14ac:dyDescent="0.25">
      <c r="A42" s="74"/>
      <c r="B42" s="92"/>
      <c r="C42" s="25"/>
      <c r="D42" s="237"/>
      <c r="E42" s="164"/>
      <c r="F42" s="59" t="str">
        <f>IF(pers_other_inst9[Total '#hours]*pers_other_inst9[Hourly rate]&gt;0,pers_other_inst9[Total '#hours]*pers_other_inst9[Hourly rate],"")</f>
        <v/>
      </c>
      <c r="G42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43" spans="1:7" ht="11.25" customHeight="1" x14ac:dyDescent="0.25">
      <c r="A43" s="74"/>
      <c r="B43" s="93"/>
      <c r="C43" s="63"/>
      <c r="D43" s="237"/>
      <c r="E43" s="165"/>
      <c r="F43" s="166" t="str">
        <f>IF(pers_other_inst9[Total '#hours]*pers_other_inst9[Hourly rate]&gt;0,pers_other_inst9[Total '#hours]*pers_other_inst9[Hourly rate],"")</f>
        <v/>
      </c>
      <c r="G43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44" spans="1:7" ht="11.25" customHeight="1" x14ac:dyDescent="0.25">
      <c r="A44" s="74"/>
      <c r="B44" s="93"/>
      <c r="C44" s="63"/>
      <c r="D44" s="237"/>
      <c r="E44" s="165"/>
      <c r="F44" s="166" t="str">
        <f>IF(pers_other_inst9[Total '#hours]*pers_other_inst9[Hourly rate]&gt;0,pers_other_inst9[Total '#hours]*pers_other_inst9[Hourly rate],"")</f>
        <v/>
      </c>
      <c r="G44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45" spans="1:7" ht="11.25" customHeight="1" x14ac:dyDescent="0.25">
      <c r="A45" s="74"/>
      <c r="B45" s="93"/>
      <c r="C45" s="25"/>
      <c r="D45" s="237"/>
      <c r="E45" s="165"/>
      <c r="F45" s="166" t="str">
        <f>IF(pers_other_inst9[Total '#hours]*pers_other_inst9[Hourly rate]&gt;0,pers_other_inst9[Total '#hours]*pers_other_inst9[Hourly rate],"")</f>
        <v/>
      </c>
      <c r="G45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46" spans="1:7" ht="11.25" customHeight="1" x14ac:dyDescent="0.25">
      <c r="A46" s="74"/>
      <c r="B46" s="93"/>
      <c r="C46" s="63"/>
      <c r="D46" s="237"/>
      <c r="E46" s="165"/>
      <c r="F46" s="166" t="str">
        <f>IF(pers_other_inst9[Total '#hours]*pers_other_inst9[Hourly rate]&gt;0,pers_other_inst9[Total '#hours]*pers_other_inst9[Hourly rate],"")</f>
        <v/>
      </c>
      <c r="G46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47" spans="1:7" ht="11.25" customHeight="1" x14ac:dyDescent="0.25">
      <c r="A47" s="74"/>
      <c r="B47" s="93"/>
      <c r="C47" s="63"/>
      <c r="D47" s="237"/>
      <c r="E47" s="165"/>
      <c r="F47" s="166" t="str">
        <f>IF(pers_other_inst9[Total '#hours]*pers_other_inst9[Hourly rate]&gt;0,pers_other_inst9[Total '#hours]*pers_other_inst9[Hourly rate],"")</f>
        <v/>
      </c>
      <c r="G47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48" spans="1:7" ht="11.25" customHeight="1" x14ac:dyDescent="0.25">
      <c r="A48" s="74"/>
      <c r="B48" s="93"/>
      <c r="C48" s="25"/>
      <c r="D48" s="237"/>
      <c r="E48" s="165"/>
      <c r="F48" s="166" t="str">
        <f>IF(pers_other_inst9[Total '#hours]*pers_other_inst9[Hourly rate]&gt;0,pers_other_inst9[Total '#hours]*pers_other_inst9[Hourly rate],"")</f>
        <v/>
      </c>
      <c r="G48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49" spans="1:7" ht="11.25" customHeight="1" x14ac:dyDescent="0.25">
      <c r="A49" s="74"/>
      <c r="B49" s="93"/>
      <c r="C49" s="63"/>
      <c r="D49" s="237"/>
      <c r="E49" s="165"/>
      <c r="F49" s="166" t="str">
        <f>IF(pers_other_inst9[Total '#hours]*pers_other_inst9[Hourly rate]&gt;0,pers_other_inst9[Total '#hours]*pers_other_inst9[Hourly rate],"")</f>
        <v/>
      </c>
      <c r="G49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50" spans="1:7" ht="11.25" customHeight="1" x14ac:dyDescent="0.25">
      <c r="A50" s="74"/>
      <c r="B50" s="93"/>
      <c r="C50" s="63"/>
      <c r="D50" s="237"/>
      <c r="E50" s="165"/>
      <c r="F50" s="166" t="str">
        <f>IF(pers_other_inst9[Total '#hours]*pers_other_inst9[Hourly rate]&gt;0,pers_other_inst9[Total '#hours]*pers_other_inst9[Hourly rate],"")</f>
        <v/>
      </c>
      <c r="G50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51" spans="1:7" ht="11.25" customHeight="1" x14ac:dyDescent="0.25">
      <c r="A51" s="74"/>
      <c r="B51" s="93"/>
      <c r="C51" s="25"/>
      <c r="D51" s="237"/>
      <c r="E51" s="165"/>
      <c r="F51" s="166" t="str">
        <f>IF(pers_other_inst9[Total '#hours]*pers_other_inst9[Hourly rate]&gt;0,pers_other_inst9[Total '#hours]*pers_other_inst9[Hourly rate],"")</f>
        <v/>
      </c>
      <c r="G51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52" spans="1:7" ht="11.25" customHeight="1" x14ac:dyDescent="0.25">
      <c r="A52" s="74"/>
      <c r="B52" s="93"/>
      <c r="C52" s="63"/>
      <c r="D52" s="237"/>
      <c r="E52" s="165"/>
      <c r="F52" s="166" t="str">
        <f>IF(pers_other_inst9[Total '#hours]*pers_other_inst9[Hourly rate]&gt;0,pers_other_inst9[Total '#hours]*pers_other_inst9[Hourly rate],"")</f>
        <v/>
      </c>
      <c r="G52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53" spans="1:7" ht="11.25" customHeight="1" x14ac:dyDescent="0.25">
      <c r="A53" s="74"/>
      <c r="B53" s="93"/>
      <c r="C53" s="63"/>
      <c r="D53" s="237"/>
      <c r="E53" s="165"/>
      <c r="F53" s="166" t="str">
        <f>IF(pers_other_inst9[Total '#hours]*pers_other_inst9[Hourly rate]&gt;0,pers_other_inst9[Total '#hours]*pers_other_inst9[Hourly rate],"")</f>
        <v/>
      </c>
      <c r="G53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54" spans="1:7" ht="11.25" customHeight="1" x14ac:dyDescent="0.25">
      <c r="A54" s="74"/>
      <c r="B54" s="93"/>
      <c r="C54" s="25"/>
      <c r="D54" s="237"/>
      <c r="E54" s="165"/>
      <c r="F54" s="166" t="str">
        <f>IF(pers_other_inst9[Total '#hours]*pers_other_inst9[Hourly rate]&gt;0,pers_other_inst9[Total '#hours]*pers_other_inst9[Hourly rate],"")</f>
        <v/>
      </c>
      <c r="G54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55" spans="1:7" ht="11.25" customHeight="1" x14ac:dyDescent="0.25">
      <c r="A55" s="74"/>
      <c r="B55" s="93"/>
      <c r="C55" s="63"/>
      <c r="D55" s="237"/>
      <c r="E55" s="165"/>
      <c r="F55" s="166" t="str">
        <f>IF(pers_other_inst9[Total '#hours]*pers_other_inst9[Hourly rate]&gt;0,pers_other_inst9[Total '#hours]*pers_other_inst9[Hourly rate],"")</f>
        <v/>
      </c>
      <c r="G55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56" spans="1:7" ht="11.25" customHeight="1" x14ac:dyDescent="0.25">
      <c r="A56" s="115"/>
      <c r="B56" s="116"/>
      <c r="C56" s="116"/>
      <c r="D56" s="66"/>
      <c r="E56" s="27" t="s">
        <v>8</v>
      </c>
      <c r="F56" s="9">
        <f>SUM(pers_other_inst9[Amount])</f>
        <v>0</v>
      </c>
      <c r="G56" s="10" t="str">
        <f>IFERROR(IF(AND(pers_other_inst9[Total '#hours]&gt;0,pers_other_inst9[Category]=""),"No personnel category is selected.","")&amp;IF(pers_other_inst9[Hourly rate]&gt;IFERROR(INDEX(salaries_other_inst[Max hourly rate],MATCH(pers_other_inst9[Category],salaries_other_inst[category],0),1),""),"Hourly rate exceeds maximum allowed rate of €" &amp; INDEX(salaries_other_inst[Max hourly rate],MATCH(pers_other_inst9[Category],salaries_other_inst[category],0),1)&amp;", see section " &amp;  CfP_tariffs_other_inst &amp; " of the Call for Proposals.",""),"")</f>
        <v/>
      </c>
    </row>
    <row r="57" spans="1:7" ht="12.75" customHeight="1" thickBot="1" x14ac:dyDescent="0.3">
      <c r="A57" s="201"/>
      <c r="B57" s="198"/>
      <c r="C57" s="196"/>
      <c r="D57" s="196"/>
      <c r="E57" s="182" t="s">
        <v>7</v>
      </c>
      <c r="F57" s="20">
        <f ca="1">Total_personnel_ac_institutes+Total_benchfee+Total_personnel_other</f>
        <v>0</v>
      </c>
      <c r="G57" s="7"/>
    </row>
    <row r="58" spans="1:7" ht="12.75" x14ac:dyDescent="0.25">
      <c r="A58" s="31"/>
      <c r="B58" s="32"/>
      <c r="C58" s="32"/>
      <c r="D58" s="36"/>
      <c r="E58" s="37"/>
      <c r="F58" s="38"/>
      <c r="G58" s="7"/>
    </row>
    <row r="59" spans="1:7" ht="11.25" customHeight="1" x14ac:dyDescent="0.25">
      <c r="A59" s="363" t="s">
        <v>9</v>
      </c>
      <c r="B59" s="364"/>
      <c r="C59" s="364"/>
      <c r="D59" s="364"/>
      <c r="E59" s="364"/>
      <c r="F59" s="365"/>
      <c r="G59" s="7"/>
    </row>
    <row r="60" spans="1:7" ht="11.25" customHeight="1" x14ac:dyDescent="0.25">
      <c r="A60" s="354" t="s">
        <v>10</v>
      </c>
      <c r="B60" s="355"/>
      <c r="C60" s="355"/>
      <c r="D60" s="355"/>
      <c r="E60" s="355"/>
      <c r="F60" s="356"/>
      <c r="G60" s="15"/>
    </row>
    <row r="61" spans="1:7" ht="11.25" customHeight="1" x14ac:dyDescent="0.25">
      <c r="A61" s="84" t="s">
        <v>11</v>
      </c>
      <c r="B61" s="84" t="s">
        <v>196</v>
      </c>
      <c r="C61" s="84" t="s">
        <v>197</v>
      </c>
      <c r="D61" s="84" t="s">
        <v>198</v>
      </c>
      <c r="E61" s="53" t="s">
        <v>63</v>
      </c>
      <c r="F61" s="68" t="s">
        <v>12</v>
      </c>
      <c r="G61" s="7"/>
    </row>
    <row r="62" spans="1:7" ht="11.25" customHeight="1" x14ac:dyDescent="0.25">
      <c r="A62" s="81"/>
      <c r="B62" s="94"/>
      <c r="C62" s="94"/>
      <c r="D62" s="95"/>
      <c r="E62" s="64"/>
      <c r="F62" s="158"/>
      <c r="G62" s="7"/>
    </row>
    <row r="63" spans="1:7" ht="11.25" customHeight="1" x14ac:dyDescent="0.25">
      <c r="A63" s="73"/>
      <c r="B63" s="96"/>
      <c r="C63" s="96"/>
      <c r="D63" s="97"/>
      <c r="E63" s="64"/>
      <c r="F63" s="159"/>
      <c r="G63" s="7"/>
    </row>
    <row r="64" spans="1:7" ht="11.25" customHeight="1" x14ac:dyDescent="0.25">
      <c r="A64" s="73"/>
      <c r="B64" s="96"/>
      <c r="C64" s="96"/>
      <c r="D64" s="97"/>
      <c r="E64" s="64"/>
      <c r="F64" s="159"/>
      <c r="G64" s="7"/>
    </row>
    <row r="65" spans="1:7" ht="11.25" customHeight="1" x14ac:dyDescent="0.25">
      <c r="A65" s="73"/>
      <c r="B65" s="96"/>
      <c r="C65" s="96"/>
      <c r="D65" s="97"/>
      <c r="E65" s="64"/>
      <c r="F65" s="159"/>
      <c r="G65" s="7"/>
    </row>
    <row r="66" spans="1:7" ht="11.25" customHeight="1" x14ac:dyDescent="0.25">
      <c r="A66" s="73"/>
      <c r="B66" s="96"/>
      <c r="C66" s="96"/>
      <c r="D66" s="97"/>
      <c r="E66" s="64"/>
      <c r="F66" s="159"/>
      <c r="G66" s="7"/>
    </row>
    <row r="67" spans="1:7" ht="11.25" customHeight="1" x14ac:dyDescent="0.25">
      <c r="A67" s="127"/>
      <c r="B67" s="128"/>
      <c r="C67" s="128"/>
      <c r="D67" s="129"/>
      <c r="E67" s="70" t="s">
        <v>8</v>
      </c>
      <c r="F67" s="125">
        <f>SUM(goods_services18[Amount])</f>
        <v>0</v>
      </c>
      <c r="G67" s="7"/>
    </row>
    <row r="68" spans="1:7" ht="11.25" customHeight="1" x14ac:dyDescent="0.25">
      <c r="A68" s="347" t="s">
        <v>13</v>
      </c>
      <c r="B68" s="348"/>
      <c r="C68" s="348"/>
      <c r="D68" s="348"/>
      <c r="E68" s="348"/>
      <c r="F68" s="349"/>
      <c r="G68" s="7"/>
    </row>
    <row r="69" spans="1:7" ht="11.25" customHeight="1" x14ac:dyDescent="0.25">
      <c r="A69" s="82" t="s">
        <v>11</v>
      </c>
      <c r="B69" s="83" t="s">
        <v>196</v>
      </c>
      <c r="C69" s="83" t="s">
        <v>197</v>
      </c>
      <c r="D69" s="83" t="s">
        <v>198</v>
      </c>
      <c r="E69" s="28" t="s">
        <v>63</v>
      </c>
      <c r="F69" s="68" t="s">
        <v>12</v>
      </c>
      <c r="G69" s="7"/>
    </row>
    <row r="70" spans="1:7" ht="11.25" customHeight="1" x14ac:dyDescent="0.25">
      <c r="A70" s="81"/>
      <c r="B70" s="94"/>
      <c r="C70" s="94"/>
      <c r="D70" s="95"/>
      <c r="E70" s="64"/>
      <c r="F70" s="158"/>
      <c r="G70" s="7"/>
    </row>
    <row r="71" spans="1:7" ht="11.25" customHeight="1" x14ac:dyDescent="0.25">
      <c r="A71" s="85"/>
      <c r="B71" s="99"/>
      <c r="C71" s="99"/>
      <c r="D71" s="100"/>
      <c r="E71" s="87"/>
      <c r="F71" s="162"/>
      <c r="G71" s="7"/>
    </row>
    <row r="72" spans="1:7" ht="11.25" customHeight="1" x14ac:dyDescent="0.25">
      <c r="A72" s="86"/>
      <c r="B72" s="101"/>
      <c r="C72" s="101"/>
      <c r="D72" s="102"/>
      <c r="E72" s="87"/>
      <c r="F72" s="162"/>
      <c r="G72" s="7"/>
    </row>
    <row r="73" spans="1:7" ht="11.25" customHeight="1" x14ac:dyDescent="0.25">
      <c r="A73" s="86"/>
      <c r="B73" s="101"/>
      <c r="C73" s="101"/>
      <c r="D73" s="102"/>
      <c r="E73" s="87"/>
      <c r="F73" s="162"/>
      <c r="G73" s="7"/>
    </row>
    <row r="74" spans="1:7" ht="11.25" customHeight="1" x14ac:dyDescent="0.25">
      <c r="A74" s="86"/>
      <c r="B74" s="101"/>
      <c r="C74" s="101"/>
      <c r="D74" s="102"/>
      <c r="E74" s="87"/>
      <c r="F74" s="162"/>
      <c r="G74" s="7"/>
    </row>
    <row r="75" spans="1:7" ht="11.25" customHeight="1" x14ac:dyDescent="0.25">
      <c r="A75" s="128"/>
      <c r="B75" s="128"/>
      <c r="C75" s="128"/>
      <c r="D75" s="193"/>
      <c r="E75" s="70" t="s">
        <v>8</v>
      </c>
      <c r="F75" s="125">
        <f>SUM(travel_acc16[Amount])</f>
        <v>0</v>
      </c>
      <c r="G75" s="7"/>
    </row>
    <row r="76" spans="1:7" ht="11.25" customHeight="1" x14ac:dyDescent="0.25">
      <c r="A76" s="347" t="s">
        <v>14</v>
      </c>
      <c r="B76" s="348"/>
      <c r="C76" s="348"/>
      <c r="D76" s="348"/>
      <c r="E76" s="348"/>
      <c r="F76" s="349"/>
      <c r="G76" s="7"/>
    </row>
    <row r="77" spans="1:7" ht="11.25" customHeight="1" x14ac:dyDescent="0.25">
      <c r="A77" s="82" t="s">
        <v>11</v>
      </c>
      <c r="B77" s="82" t="s">
        <v>196</v>
      </c>
      <c r="C77" s="82" t="s">
        <v>197</v>
      </c>
      <c r="D77" s="82" t="s">
        <v>198</v>
      </c>
      <c r="E77" s="29" t="s">
        <v>63</v>
      </c>
      <c r="F77" s="68" t="s">
        <v>12</v>
      </c>
      <c r="G77" s="7"/>
    </row>
    <row r="78" spans="1:7" ht="11.25" customHeight="1" x14ac:dyDescent="0.25">
      <c r="A78" s="79"/>
      <c r="B78" s="103"/>
      <c r="C78" s="103"/>
      <c r="D78" s="104"/>
      <c r="E78" s="65"/>
      <c r="F78" s="158"/>
      <c r="G78" s="7"/>
    </row>
    <row r="79" spans="1:7" ht="11.25" customHeight="1" x14ac:dyDescent="0.25">
      <c r="A79" s="75"/>
      <c r="B79" s="105"/>
      <c r="C79" s="105"/>
      <c r="D79" s="106"/>
      <c r="E79" s="64"/>
      <c r="F79" s="159"/>
      <c r="G79" s="7"/>
    </row>
    <row r="80" spans="1:7" ht="11.25" customHeight="1" x14ac:dyDescent="0.25">
      <c r="A80" s="75"/>
      <c r="B80" s="105"/>
      <c r="C80" s="105"/>
      <c r="D80" s="106"/>
      <c r="E80" s="64"/>
      <c r="F80" s="161"/>
      <c r="G80" s="7"/>
    </row>
    <row r="81" spans="1:7" ht="11.25" customHeight="1" x14ac:dyDescent="0.25">
      <c r="A81" s="75"/>
      <c r="B81" s="105"/>
      <c r="C81" s="105"/>
      <c r="D81" s="106"/>
      <c r="E81" s="64"/>
      <c r="F81" s="161"/>
      <c r="G81" s="7"/>
    </row>
    <row r="82" spans="1:7" ht="11.25" customHeight="1" x14ac:dyDescent="0.25">
      <c r="A82" s="75"/>
      <c r="B82" s="105"/>
      <c r="C82" s="105"/>
      <c r="D82" s="106"/>
      <c r="E82" s="64"/>
      <c r="F82" s="161"/>
      <c r="G82" s="7"/>
    </row>
    <row r="83" spans="1:7" ht="11.25" customHeight="1" x14ac:dyDescent="0.25">
      <c r="A83" s="107"/>
      <c r="B83" s="108"/>
      <c r="C83" s="108"/>
      <c r="D83" s="192"/>
      <c r="E83" s="160" t="s">
        <v>8</v>
      </c>
      <c r="F83" s="124">
        <f>SUM(implementation19[Amount])</f>
        <v>0</v>
      </c>
      <c r="G83" s="7"/>
    </row>
    <row r="84" spans="1:7" ht="11.25" customHeight="1" thickBot="1" x14ac:dyDescent="0.3">
      <c r="A84" s="199"/>
      <c r="B84" s="200"/>
      <c r="C84" s="196"/>
      <c r="D84" s="189"/>
      <c r="E84" s="180" t="s">
        <v>16</v>
      </c>
      <c r="F84" s="19">
        <f>Total_goods_services+Total_travel_acc+Total_implementation</f>
        <v>0</v>
      </c>
      <c r="G84" s="248" t="str">
        <f ca="1">IF(Total_material_costs&gt;FTE_year_PhD_PD*Mat_max_FTE_year+pers_other_years_materials*Mat_max_FTE_year_other_inst+mat_costs_accountant,"Exceeding maximum allowed amount of € " &amp;ROUND(FTE_year_PhD_PD*Mat_max_FTE_year+pers_other_years_materials*Mat_max_FTE_year_other_inst+mat_costs_accountant,0)&amp;".","")</f>
        <v/>
      </c>
    </row>
    <row r="85" spans="1:7" ht="11.25" customHeight="1" thickBot="1" x14ac:dyDescent="0.3">
      <c r="A85" s="369"/>
      <c r="B85" s="370"/>
      <c r="C85" s="370"/>
      <c r="D85" s="370"/>
      <c r="E85" s="370"/>
      <c r="F85" s="371"/>
      <c r="G85" s="7"/>
    </row>
    <row r="86" spans="1:7" ht="11.25" customHeight="1" x14ac:dyDescent="0.25">
      <c r="A86" s="369"/>
      <c r="B86" s="370"/>
      <c r="C86" s="370"/>
      <c r="D86" s="370"/>
      <c r="E86" s="370"/>
      <c r="F86" s="371"/>
      <c r="G86" s="7"/>
    </row>
    <row r="87" spans="1:7" ht="11.25" customHeight="1" x14ac:dyDescent="0.25">
      <c r="A87" s="363" t="s">
        <v>17</v>
      </c>
      <c r="B87" s="364"/>
      <c r="C87" s="364"/>
      <c r="D87" s="364"/>
      <c r="E87" s="364"/>
      <c r="F87" s="365"/>
      <c r="G87" s="15"/>
    </row>
    <row r="88" spans="1:7" ht="11.25" customHeight="1" x14ac:dyDescent="0.25">
      <c r="A88" s="354" t="s">
        <v>18</v>
      </c>
      <c r="B88" s="355"/>
      <c r="C88" s="355"/>
      <c r="D88" s="355"/>
      <c r="E88" s="355"/>
      <c r="F88" s="356"/>
      <c r="G88" s="7"/>
    </row>
    <row r="89" spans="1:7" ht="11.25" customHeight="1" x14ac:dyDescent="0.25">
      <c r="A89" s="78" t="s">
        <v>11</v>
      </c>
      <c r="B89" s="78" t="s">
        <v>196</v>
      </c>
      <c r="C89" s="78" t="s">
        <v>197</v>
      </c>
      <c r="D89" s="78" t="s">
        <v>198</v>
      </c>
      <c r="E89" s="29" t="s">
        <v>63</v>
      </c>
      <c r="F89" s="157" t="s">
        <v>12</v>
      </c>
      <c r="G89" s="7"/>
    </row>
    <row r="90" spans="1:7" ht="11.25" customHeight="1" x14ac:dyDescent="0.25">
      <c r="A90" s="80"/>
      <c r="B90" s="109"/>
      <c r="C90" s="109"/>
      <c r="D90" s="110"/>
      <c r="E90" s="65"/>
      <c r="F90" s="158"/>
      <c r="G90" s="7"/>
    </row>
    <row r="91" spans="1:7" ht="11.25" customHeight="1" x14ac:dyDescent="0.25">
      <c r="A91" s="76"/>
      <c r="B91" s="111"/>
      <c r="C91" s="111"/>
      <c r="D91" s="112"/>
      <c r="E91" s="64"/>
      <c r="F91" s="159"/>
      <c r="G91" s="7"/>
    </row>
    <row r="92" spans="1:7" ht="11.25" customHeight="1" x14ac:dyDescent="0.25">
      <c r="A92" s="76"/>
      <c r="B92" s="111"/>
      <c r="C92" s="111"/>
      <c r="D92" s="112"/>
      <c r="E92" s="64"/>
      <c r="F92" s="159"/>
      <c r="G92" s="7"/>
    </row>
    <row r="93" spans="1:7" ht="11.25" customHeight="1" x14ac:dyDescent="0.25">
      <c r="A93" s="76"/>
      <c r="B93" s="111"/>
      <c r="C93" s="111"/>
      <c r="D93" s="112"/>
      <c r="E93" s="64"/>
      <c r="F93" s="159"/>
      <c r="G93" s="7"/>
    </row>
    <row r="94" spans="1:7" ht="11.25" customHeight="1" x14ac:dyDescent="0.25">
      <c r="A94" s="76"/>
      <c r="B94" s="111"/>
      <c r="C94" s="111"/>
      <c r="D94" s="112"/>
      <c r="E94" s="64"/>
      <c r="F94" s="159"/>
      <c r="G94" s="7"/>
    </row>
    <row r="95" spans="1:7" ht="11.25" customHeight="1" x14ac:dyDescent="0.25">
      <c r="A95" s="126"/>
      <c r="B95" s="115"/>
      <c r="C95" s="115"/>
      <c r="D95" s="114"/>
      <c r="E95" s="156" t="s">
        <v>8</v>
      </c>
      <c r="F95" s="124">
        <f>SUM(knowledge_utilisation20[Amount])</f>
        <v>0</v>
      </c>
      <c r="G95" s="7"/>
    </row>
    <row r="96" spans="1:7" ht="11.25" customHeight="1" thickBot="1" x14ac:dyDescent="0.3">
      <c r="A96" s="197"/>
      <c r="B96" s="194"/>
      <c r="C96" s="194"/>
      <c r="D96" s="190"/>
      <c r="E96" s="179" t="s">
        <v>203</v>
      </c>
      <c r="F96" s="20">
        <f>Total_Knowledge_utilisation+Total_entrepeneurship</f>
        <v>0</v>
      </c>
      <c r="G96" s="350" t="str">
        <f ca="1">IF(AND(Total_KU_and_entrepeneurship&lt;KU_entrepeneurship_minperc*Total_NWO_funding,Total_NWO_funding&gt;0),checks!$B$140,IF(Total_KU_and_entrepeneurship&gt;KU_entrepeneurship_max_amount,checks!$B$141,""))</f>
        <v/>
      </c>
    </row>
    <row r="97" spans="1:12" ht="11.25" customHeight="1" x14ac:dyDescent="0.25">
      <c r="A97" s="21"/>
      <c r="B97" s="22"/>
      <c r="C97" s="22"/>
      <c r="D97" s="22"/>
      <c r="E97" s="22"/>
      <c r="F97" s="23"/>
      <c r="G97" s="350"/>
    </row>
    <row r="98" spans="1:12" s="7" customFormat="1" ht="11.25" hidden="1" customHeight="1" x14ac:dyDescent="0.25">
      <c r="A98" s="115"/>
      <c r="B98" s="115"/>
      <c r="C98" s="115"/>
      <c r="D98" s="115"/>
      <c r="E98" s="156"/>
      <c r="F98" s="259"/>
      <c r="G98" s="260"/>
      <c r="H98" s="98"/>
      <c r="I98" s="98"/>
      <c r="J98" s="98"/>
      <c r="K98" s="98"/>
      <c r="L98" s="98"/>
    </row>
    <row r="99" spans="1:12" ht="11.25" customHeight="1" x14ac:dyDescent="0.25">
      <c r="A99" s="21"/>
      <c r="B99" s="22"/>
      <c r="C99" s="22"/>
      <c r="D99" s="22"/>
      <c r="E99" s="22"/>
      <c r="F99" s="23"/>
      <c r="G99" s="10"/>
    </row>
    <row r="100" spans="1:12" ht="11.25" customHeight="1" x14ac:dyDescent="0.25">
      <c r="A100" s="344" t="s">
        <v>59</v>
      </c>
      <c r="B100" s="345"/>
      <c r="C100" s="345"/>
      <c r="D100" s="345"/>
      <c r="E100" s="345"/>
      <c r="F100" s="346"/>
      <c r="G100" s="10"/>
    </row>
    <row r="101" spans="1:12" ht="11.25" customHeight="1" x14ac:dyDescent="0.25">
      <c r="A101" s="78" t="s">
        <v>11</v>
      </c>
      <c r="B101" s="78" t="s">
        <v>196</v>
      </c>
      <c r="C101" s="78" t="s">
        <v>197</v>
      </c>
      <c r="D101" s="78" t="s">
        <v>198</v>
      </c>
      <c r="E101" s="29" t="s">
        <v>63</v>
      </c>
      <c r="F101" s="68" t="s">
        <v>12</v>
      </c>
      <c r="G101" s="10"/>
    </row>
    <row r="102" spans="1:12" ht="11.25" customHeight="1" x14ac:dyDescent="0.25">
      <c r="A102" s="80"/>
      <c r="B102" s="109"/>
      <c r="C102" s="109"/>
      <c r="D102" s="109"/>
      <c r="E102" s="65"/>
      <c r="F102" s="122"/>
      <c r="G102" s="10"/>
    </row>
    <row r="103" spans="1:12" ht="11.25" customHeight="1" x14ac:dyDescent="0.25">
      <c r="A103" s="67"/>
      <c r="B103" s="113"/>
      <c r="C103" s="113"/>
      <c r="D103" s="113"/>
      <c r="E103" s="88"/>
      <c r="F103" s="123"/>
      <c r="G103" s="10"/>
    </row>
    <row r="104" spans="1:12" ht="11.25" customHeight="1" x14ac:dyDescent="0.25">
      <c r="A104" s="67"/>
      <c r="B104" s="113"/>
      <c r="C104" s="113"/>
      <c r="D104" s="113"/>
      <c r="E104" s="88"/>
      <c r="F104" s="123"/>
      <c r="G104" s="10"/>
    </row>
    <row r="105" spans="1:12" ht="11.25" customHeight="1" x14ac:dyDescent="0.25">
      <c r="A105" s="67"/>
      <c r="B105" s="113"/>
      <c r="C105" s="113"/>
      <c r="D105" s="113"/>
      <c r="E105" s="88"/>
      <c r="F105" s="123"/>
      <c r="G105" s="10"/>
    </row>
    <row r="106" spans="1:12" ht="11.25" customHeight="1" x14ac:dyDescent="0.25">
      <c r="A106" s="76"/>
      <c r="B106" s="111"/>
      <c r="C106" s="111"/>
      <c r="D106" s="111"/>
      <c r="E106" s="64"/>
      <c r="F106" s="123"/>
      <c r="G106" s="10"/>
    </row>
    <row r="107" spans="1:12" ht="11.25" customHeight="1" thickBot="1" x14ac:dyDescent="0.3">
      <c r="A107" s="195"/>
      <c r="B107" s="195"/>
      <c r="C107" s="195"/>
      <c r="D107" s="181"/>
      <c r="E107" s="182" t="s">
        <v>60</v>
      </c>
      <c r="F107" s="191">
        <f>SUM(project_mngmt22[Amount])</f>
        <v>0</v>
      </c>
      <c r="G107" s="10"/>
    </row>
    <row r="108" spans="1:12" ht="11.25" hidden="1" customHeight="1" x14ac:dyDescent="0.25">
      <c r="A108" s="21"/>
      <c r="B108" s="22"/>
      <c r="C108" s="22"/>
      <c r="D108" s="22"/>
      <c r="E108" s="22"/>
      <c r="F108" s="23"/>
      <c r="G108" s="321"/>
    </row>
    <row r="109" spans="1:12" ht="12.75" hidden="1" x14ac:dyDescent="0.25"/>
    <row r="110" spans="1:12" ht="12.75" hidden="1" x14ac:dyDescent="0.25"/>
    <row r="111" spans="1:12" ht="12.75" hidden="1" x14ac:dyDescent="0.25"/>
    <row r="112" spans="1:12" ht="12.75" hidden="1" x14ac:dyDescent="0.25"/>
    <row r="113" ht="12.75" hidden="1" x14ac:dyDescent="0.25"/>
    <row r="114" ht="12.75" hidden="1" x14ac:dyDescent="0.25"/>
    <row r="115" ht="12.75" hidden="1" x14ac:dyDescent="0.25"/>
    <row r="116" ht="12.75" hidden="1" x14ac:dyDescent="0.25"/>
    <row r="117" ht="12.75" hidden="1" x14ac:dyDescent="0.25"/>
    <row r="118" ht="12.75" hidden="1" x14ac:dyDescent="0.25"/>
    <row r="119" ht="12.75" hidden="1" x14ac:dyDescent="0.25"/>
    <row r="120" ht="12.75" hidden="1" x14ac:dyDescent="0.25"/>
    <row r="121" ht="12.75" hidden="1" x14ac:dyDescent="0.25"/>
    <row r="122" ht="12.75" hidden="1" x14ac:dyDescent="0.25"/>
    <row r="123" ht="12.75" hidden="1" x14ac:dyDescent="0.25"/>
    <row r="124" ht="12.75" hidden="1" x14ac:dyDescent="0.25"/>
    <row r="125" ht="12.75" hidden="1" x14ac:dyDescent="0.25"/>
    <row r="126" ht="12.75" hidden="1" x14ac:dyDescent="0.25"/>
    <row r="127" ht="12.75" hidden="1" x14ac:dyDescent="0.25"/>
    <row r="128" ht="12.75" hidden="1" x14ac:dyDescent="0.25"/>
    <row r="129" ht="12.75" hidden="1" x14ac:dyDescent="0.25"/>
    <row r="130" ht="12.75" hidden="1" x14ac:dyDescent="0.25"/>
    <row r="131" ht="12.75" hidden="1" x14ac:dyDescent="0.25"/>
    <row r="132" ht="12.75" hidden="1" x14ac:dyDescent="0.25"/>
    <row r="133" ht="12.75" hidden="1" x14ac:dyDescent="0.25"/>
    <row r="134" ht="12.75" hidden="1" x14ac:dyDescent="0.25"/>
    <row r="135" ht="12.75" hidden="1" x14ac:dyDescent="0.25"/>
    <row r="136" ht="12.75" hidden="1" x14ac:dyDescent="0.25"/>
    <row r="137" ht="12.75" hidden="1" x14ac:dyDescent="0.25"/>
    <row r="138" ht="12.75" hidden="1" x14ac:dyDescent="0.25"/>
    <row r="139" ht="12.75" hidden="1" x14ac:dyDescent="0.25"/>
    <row r="140" ht="12.75" hidden="1" x14ac:dyDescent="0.25"/>
    <row r="141" ht="12.75" hidden="1" x14ac:dyDescent="0.25"/>
    <row r="142" ht="12.75" hidden="1" x14ac:dyDescent="0.25"/>
    <row r="143" ht="12.75" hidden="1" x14ac:dyDescent="0.25"/>
    <row r="144" ht="12.75" hidden="1" x14ac:dyDescent="0.25"/>
    <row r="145" ht="12.75" hidden="1" x14ac:dyDescent="0.25"/>
    <row r="146" ht="12.75" hidden="1" x14ac:dyDescent="0.25"/>
    <row r="147" ht="12.75" hidden="1" x14ac:dyDescent="0.25"/>
    <row r="148" ht="12.75" hidden="1" x14ac:dyDescent="0.25"/>
    <row r="149" ht="12.75" hidden="1" x14ac:dyDescent="0.25"/>
    <row r="150" ht="12.75" hidden="1" x14ac:dyDescent="0.25"/>
    <row r="151" ht="12.75" hidden="1" x14ac:dyDescent="0.25"/>
    <row r="152" ht="12.75" hidden="1" x14ac:dyDescent="0.25"/>
    <row r="153" ht="12.75" hidden="1" x14ac:dyDescent="0.25"/>
    <row r="154" ht="12.75" hidden="1" x14ac:dyDescent="0.25"/>
    <row r="155" ht="12.75" hidden="1" x14ac:dyDescent="0.25"/>
    <row r="156" ht="12.75" hidden="1" x14ac:dyDescent="0.25"/>
    <row r="157" ht="12.75" hidden="1" x14ac:dyDescent="0.25"/>
    <row r="158" ht="12.75" hidden="1" x14ac:dyDescent="0.25"/>
    <row r="159" ht="12.75" hidden="1" x14ac:dyDescent="0.25"/>
    <row r="160" ht="12.75" hidden="1" x14ac:dyDescent="0.25"/>
    <row r="161" ht="12.75" hidden="1" x14ac:dyDescent="0.25"/>
    <row r="162" ht="12.75" hidden="1" x14ac:dyDescent="0.25"/>
    <row r="163" ht="12.75" hidden="1" x14ac:dyDescent="0.25"/>
    <row r="164" ht="12.75" hidden="1" x14ac:dyDescent="0.25"/>
    <row r="165" ht="12.75" hidden="1" x14ac:dyDescent="0.25"/>
    <row r="166" ht="12.75" hidden="1" x14ac:dyDescent="0.25"/>
    <row r="167" ht="12.75" hidden="1" x14ac:dyDescent="0.25"/>
    <row r="168" ht="12.75" hidden="1" x14ac:dyDescent="0.25"/>
    <row r="169" ht="12.75" hidden="1" x14ac:dyDescent="0.25"/>
    <row r="170" ht="12.75" hidden="1" x14ac:dyDescent="0.25"/>
    <row r="171" ht="12.75" hidden="1" x14ac:dyDescent="0.25"/>
    <row r="172" ht="12.75" hidden="1" x14ac:dyDescent="0.25"/>
    <row r="173" ht="12.75" hidden="1" x14ac:dyDescent="0.25"/>
    <row r="174" ht="12.75" hidden="1" x14ac:dyDescent="0.25"/>
    <row r="175" ht="12.75" hidden="1" x14ac:dyDescent="0.25"/>
    <row r="176" ht="12.75" hidden="1" x14ac:dyDescent="0.25"/>
    <row r="177" ht="12.75" hidden="1" x14ac:dyDescent="0.25"/>
    <row r="178" ht="12.75" hidden="1" x14ac:dyDescent="0.25"/>
    <row r="179" ht="12.75" hidden="1" x14ac:dyDescent="0.25"/>
    <row r="180" ht="12.75" hidden="1" x14ac:dyDescent="0.25"/>
    <row r="181" ht="12.75" hidden="1" x14ac:dyDescent="0.25"/>
    <row r="182" ht="12.75" hidden="1" x14ac:dyDescent="0.25"/>
    <row r="183" ht="12.75" hidden="1" x14ac:dyDescent="0.25"/>
    <row r="184" ht="12.75" hidden="1" x14ac:dyDescent="0.25"/>
    <row r="185" ht="12.75" hidden="1" x14ac:dyDescent="0.25"/>
    <row r="186" ht="12.75" hidden="1" x14ac:dyDescent="0.25"/>
    <row r="187" ht="12.75" hidden="1" x14ac:dyDescent="0.25"/>
    <row r="188" ht="12.75" hidden="1" x14ac:dyDescent="0.25"/>
    <row r="189" ht="12.75" hidden="1" x14ac:dyDescent="0.25"/>
    <row r="190" ht="12.75" hidden="1" x14ac:dyDescent="0.25"/>
    <row r="191" ht="12.75" hidden="1" x14ac:dyDescent="0.25"/>
    <row r="192" ht="12.75" hidden="1" x14ac:dyDescent="0.25"/>
    <row r="193" ht="12.75" hidden="1" x14ac:dyDescent="0.25"/>
    <row r="194" ht="12.75" hidden="1" x14ac:dyDescent="0.25"/>
    <row r="195" ht="12.75" hidden="1" x14ac:dyDescent="0.25"/>
    <row r="196" ht="12.75" hidden="1" x14ac:dyDescent="0.25"/>
    <row r="197" ht="12.75" hidden="1" x14ac:dyDescent="0.25"/>
    <row r="198" ht="12.75" hidden="1" x14ac:dyDescent="0.25"/>
    <row r="199" ht="12.75" hidden="1" x14ac:dyDescent="0.25"/>
    <row r="200" ht="12.75" hidden="1" x14ac:dyDescent="0.25"/>
    <row r="201" ht="12.75" hidden="1" x14ac:dyDescent="0.25"/>
    <row r="202" ht="12.75" hidden="1" x14ac:dyDescent="0.25"/>
    <row r="203" ht="12.75" hidden="1" x14ac:dyDescent="0.25"/>
    <row r="204" ht="12.75" hidden="1" x14ac:dyDescent="0.25"/>
    <row r="205" ht="12.75" hidden="1" x14ac:dyDescent="0.25"/>
    <row r="206" ht="12.75" hidden="1" x14ac:dyDescent="0.25"/>
    <row r="207" ht="12.75" hidden="1" x14ac:dyDescent="0.25"/>
    <row r="208" ht="12.75" hidden="1" x14ac:dyDescent="0.25"/>
    <row r="209" ht="12.75" hidden="1" x14ac:dyDescent="0.25"/>
    <row r="210" ht="12.75" hidden="1" x14ac:dyDescent="0.25"/>
    <row r="211" ht="12.75" hidden="1" x14ac:dyDescent="0.25"/>
    <row r="212" ht="12.75" hidden="1" x14ac:dyDescent="0.25"/>
    <row r="213" ht="12.75" hidden="1" x14ac:dyDescent="0.25"/>
    <row r="214" ht="12.75" hidden="1" x14ac:dyDescent="0.25"/>
    <row r="215" ht="12.75" hidden="1" x14ac:dyDescent="0.25"/>
    <row r="216" ht="12.75" hidden="1" x14ac:dyDescent="0.25"/>
    <row r="217" ht="12.75" hidden="1" x14ac:dyDescent="0.25"/>
    <row r="218" ht="12.75" hidden="1" x14ac:dyDescent="0.25"/>
    <row r="219" ht="12.75" hidden="1" x14ac:dyDescent="0.25"/>
    <row r="220" ht="12.75" hidden="1" x14ac:dyDescent="0.25"/>
    <row r="221" ht="12.75" hidden="1" x14ac:dyDescent="0.25"/>
    <row r="222" ht="12.75" hidden="1" x14ac:dyDescent="0.25"/>
    <row r="223" ht="12.75" hidden="1" x14ac:dyDescent="0.25"/>
    <row r="224" ht="12.75" hidden="1" x14ac:dyDescent="0.25"/>
    <row r="225" ht="12.75" hidden="1" x14ac:dyDescent="0.25"/>
    <row r="226" ht="12.75" hidden="1" x14ac:dyDescent="0.25"/>
    <row r="227" ht="12.75" hidden="1" x14ac:dyDescent="0.25"/>
    <row r="228" ht="12.75" hidden="1" x14ac:dyDescent="0.25"/>
    <row r="229" ht="12.75" hidden="1" x14ac:dyDescent="0.25"/>
    <row r="230" ht="12.75" hidden="1" x14ac:dyDescent="0.25"/>
    <row r="231" ht="12.75" hidden="1" x14ac:dyDescent="0.25"/>
    <row r="232" ht="12.75" hidden="1" x14ac:dyDescent="0.25"/>
    <row r="233" ht="12.75" hidden="1" x14ac:dyDescent="0.25"/>
    <row r="234" ht="12.75" hidden="1" x14ac:dyDescent="0.25"/>
    <row r="235" ht="12.75" hidden="1" x14ac:dyDescent="0.25"/>
    <row r="236" ht="12.75" hidden="1" x14ac:dyDescent="0.25"/>
    <row r="237" ht="12.75" hidden="1" x14ac:dyDescent="0.25"/>
    <row r="238" ht="12.75" hidden="1" x14ac:dyDescent="0.25"/>
    <row r="239" ht="12.75" hidden="1" x14ac:dyDescent="0.25"/>
    <row r="240" ht="12.75" hidden="1" x14ac:dyDescent="0.25"/>
    <row r="241" ht="12.75" hidden="1" x14ac:dyDescent="0.25"/>
    <row r="242" ht="12.75" hidden="1" x14ac:dyDescent="0.25"/>
    <row r="243" ht="12.75" hidden="1" x14ac:dyDescent="0.25"/>
    <row r="244" ht="12.75" hidden="1" x14ac:dyDescent="0.25"/>
    <row r="245" ht="12.75" hidden="1" x14ac:dyDescent="0.25"/>
    <row r="246" ht="12.75" hidden="1" x14ac:dyDescent="0.25"/>
    <row r="247" ht="12.75" hidden="1" x14ac:dyDescent="0.25"/>
    <row r="248" ht="12.75" hidden="1" x14ac:dyDescent="0.25"/>
    <row r="249" ht="12.75" hidden="1" x14ac:dyDescent="0.25"/>
    <row r="250" ht="12.75" hidden="1" x14ac:dyDescent="0.25"/>
    <row r="251" ht="12.75" hidden="1" x14ac:dyDescent="0.25"/>
    <row r="252" ht="12.75" hidden="1" x14ac:dyDescent="0.25"/>
    <row r="253" ht="12.75" hidden="1" x14ac:dyDescent="0.25"/>
    <row r="254" ht="12.75" hidden="1" x14ac:dyDescent="0.25"/>
    <row r="255" ht="12.75" hidden="1" x14ac:dyDescent="0.25"/>
    <row r="256" ht="12.75" hidden="1" x14ac:dyDescent="0.25"/>
    <row r="257" ht="12.75" hidden="1" x14ac:dyDescent="0.25"/>
    <row r="258" ht="12.75" hidden="1" x14ac:dyDescent="0.25"/>
    <row r="259" ht="12.75" hidden="1" x14ac:dyDescent="0.25"/>
    <row r="260" ht="12.75" hidden="1" x14ac:dyDescent="0.25"/>
    <row r="261" ht="12.75" hidden="1" x14ac:dyDescent="0.25"/>
    <row r="262" ht="12.75" hidden="1" x14ac:dyDescent="0.25"/>
    <row r="263" ht="12.75" hidden="1" x14ac:dyDescent="0.25"/>
    <row r="264" ht="12.75" hidden="1" x14ac:dyDescent="0.25"/>
    <row r="265" ht="12.75" hidden="1" x14ac:dyDescent="0.25"/>
    <row r="266" ht="12.75" hidden="1" x14ac:dyDescent="0.25"/>
    <row r="267" ht="12.75" hidden="1" x14ac:dyDescent="0.25"/>
    <row r="268" ht="12.75" hidden="1" x14ac:dyDescent="0.25"/>
    <row r="269" ht="12.75" hidden="1" x14ac:dyDescent="0.25"/>
    <row r="270" ht="12.75" hidden="1" x14ac:dyDescent="0.25"/>
    <row r="271" ht="12.75" hidden="1" x14ac:dyDescent="0.25"/>
    <row r="272" ht="12.75" hidden="1" x14ac:dyDescent="0.25"/>
    <row r="273" ht="12.75" hidden="1" x14ac:dyDescent="0.25"/>
    <row r="274" ht="12.75" hidden="1" x14ac:dyDescent="0.25"/>
    <row r="275" ht="12.75" hidden="1" x14ac:dyDescent="0.25"/>
    <row r="276" ht="12.75" hidden="1" x14ac:dyDescent="0.25"/>
    <row r="277" ht="12.75" hidden="1" x14ac:dyDescent="0.25"/>
    <row r="278" ht="12.75" hidden="1" x14ac:dyDescent="0.25"/>
    <row r="279" ht="12.75" hidden="1" x14ac:dyDescent="0.25"/>
    <row r="280" ht="12.75" hidden="1" x14ac:dyDescent="0.25"/>
    <row r="281" ht="12.75" hidden="1" x14ac:dyDescent="0.25"/>
    <row r="282" ht="12.75" hidden="1" x14ac:dyDescent="0.25"/>
    <row r="283" ht="12.75" hidden="1" x14ac:dyDescent="0.25"/>
    <row r="284" ht="12.75" hidden="1" x14ac:dyDescent="0.25"/>
    <row r="285" ht="12.75" hidden="1" x14ac:dyDescent="0.25"/>
    <row r="286" ht="12.75" hidden="1" x14ac:dyDescent="0.25"/>
    <row r="287" ht="12.75" hidden="1" x14ac:dyDescent="0.25"/>
    <row r="288" ht="12.75" hidden="1" x14ac:dyDescent="0.25"/>
    <row r="289" ht="12.75" hidden="1" x14ac:dyDescent="0.25"/>
    <row r="290" ht="12.75" hidden="1" x14ac:dyDescent="0.25"/>
    <row r="291" ht="12.75" hidden="1" x14ac:dyDescent="0.25"/>
    <row r="292" ht="12.75" hidden="1" x14ac:dyDescent="0.25"/>
    <row r="293" ht="12.75" hidden="1" x14ac:dyDescent="0.25"/>
    <row r="294" ht="12.75" hidden="1" x14ac:dyDescent="0.25"/>
    <row r="295" ht="12.75" hidden="1" x14ac:dyDescent="0.25"/>
    <row r="296" ht="12.75" hidden="1" x14ac:dyDescent="0.25"/>
    <row r="297" ht="12.75" hidden="1" x14ac:dyDescent="0.25"/>
    <row r="298" ht="12.75" hidden="1" x14ac:dyDescent="0.25"/>
    <row r="299" ht="12.75" hidden="1" x14ac:dyDescent="0.25"/>
    <row r="300" ht="12.75" hidden="1" x14ac:dyDescent="0.25"/>
    <row r="301" ht="12.75" hidden="1" x14ac:dyDescent="0.25"/>
    <row r="302" ht="12.75" hidden="1" x14ac:dyDescent="0.25"/>
    <row r="303" ht="12.75" hidden="1" x14ac:dyDescent="0.25"/>
    <row r="304" ht="12.75" hidden="1" x14ac:dyDescent="0.25"/>
    <row r="305" ht="12.75" hidden="1" x14ac:dyDescent="0.25"/>
    <row r="306" ht="12.75" hidden="1" x14ac:dyDescent="0.25"/>
    <row r="307" ht="12.75" hidden="1" x14ac:dyDescent="0.25"/>
    <row r="308" ht="12.75" hidden="1" x14ac:dyDescent="0.25"/>
    <row r="309" ht="12.75" hidden="1" x14ac:dyDescent="0.25"/>
    <row r="310" ht="12.75" hidden="1" x14ac:dyDescent="0.25"/>
    <row r="311" ht="12.75" hidden="1" x14ac:dyDescent="0.25"/>
    <row r="312" ht="12.75" hidden="1" x14ac:dyDescent="0.25"/>
    <row r="313" ht="12.75" hidden="1" x14ac:dyDescent="0.25"/>
    <row r="314" ht="12.75" hidden="1" x14ac:dyDescent="0.25"/>
    <row r="315" ht="12.75" hidden="1" x14ac:dyDescent="0.25"/>
    <row r="316" ht="12.75" hidden="1" x14ac:dyDescent="0.25"/>
    <row r="317" ht="12.75" hidden="1" x14ac:dyDescent="0.25"/>
    <row r="318" ht="12.75" hidden="1" x14ac:dyDescent="0.25"/>
    <row r="319" ht="12.75" hidden="1" x14ac:dyDescent="0.25"/>
    <row r="320" ht="12.75" hidden="1" x14ac:dyDescent="0.25"/>
    <row r="321" ht="12.75" hidden="1" x14ac:dyDescent="0.25"/>
    <row r="322" ht="12.75" hidden="1" x14ac:dyDescent="0.25"/>
    <row r="323" ht="12.75" hidden="1" x14ac:dyDescent="0.25"/>
    <row r="324" ht="12.75" hidden="1" x14ac:dyDescent="0.25"/>
    <row r="325" ht="12.75" hidden="1" x14ac:dyDescent="0.25"/>
    <row r="326" ht="12.75" hidden="1" x14ac:dyDescent="0.25"/>
    <row r="327" ht="12.75" hidden="1" x14ac:dyDescent="0.25"/>
    <row r="328" ht="12.75" hidden="1" x14ac:dyDescent="0.25"/>
    <row r="329" ht="12.75" hidden="1" x14ac:dyDescent="0.25"/>
    <row r="330" ht="12.75" hidden="1" x14ac:dyDescent="0.25"/>
    <row r="331" ht="12.75" hidden="1" x14ac:dyDescent="0.25"/>
    <row r="332" ht="12.75" hidden="1" x14ac:dyDescent="0.25"/>
    <row r="333" ht="12.75" hidden="1" x14ac:dyDescent="0.25"/>
    <row r="334" ht="12.75" hidden="1" x14ac:dyDescent="0.25"/>
    <row r="335" ht="12.75" hidden="1" x14ac:dyDescent="0.25"/>
    <row r="336" ht="12.75" hidden="1" x14ac:dyDescent="0.25"/>
    <row r="337" ht="12.75" hidden="1" x14ac:dyDescent="0.25"/>
    <row r="338" ht="12.75" hidden="1" x14ac:dyDescent="0.25"/>
    <row r="339" ht="12.75" hidden="1" x14ac:dyDescent="0.25"/>
    <row r="340" ht="12.75" hidden="1" x14ac:dyDescent="0.25"/>
    <row r="341" ht="12.75" hidden="1" x14ac:dyDescent="0.25"/>
    <row r="342" ht="12.75" hidden="1" x14ac:dyDescent="0.25"/>
    <row r="343" ht="12.75" hidden="1" x14ac:dyDescent="0.25"/>
    <row r="344" ht="12.75" hidden="1" x14ac:dyDescent="0.25"/>
    <row r="345" ht="12.75" hidden="1" x14ac:dyDescent="0.25"/>
    <row r="346" ht="12.75" hidden="1" x14ac:dyDescent="0.25"/>
    <row r="347" ht="12.75" hidden="1" x14ac:dyDescent="0.25"/>
    <row r="348" ht="12.75" hidden="1" x14ac:dyDescent="0.25"/>
    <row r="349" ht="12.75" hidden="1" x14ac:dyDescent="0.25"/>
    <row r="350" ht="12.75" hidden="1" x14ac:dyDescent="0.25"/>
    <row r="351" ht="12.75" hidden="1" x14ac:dyDescent="0.25"/>
    <row r="352" ht="12.75" hidden="1" x14ac:dyDescent="0.25"/>
    <row r="353" ht="12.75" hidden="1" x14ac:dyDescent="0.25"/>
    <row r="354" ht="12.75" hidden="1" x14ac:dyDescent="0.25"/>
    <row r="355" ht="12.75" hidden="1" x14ac:dyDescent="0.25"/>
    <row r="356" ht="12.75" hidden="1" x14ac:dyDescent="0.25"/>
    <row r="357" ht="12.75" hidden="1" x14ac:dyDescent="0.25"/>
    <row r="358" ht="12.75" hidden="1" x14ac:dyDescent="0.25"/>
    <row r="359" ht="12.75" hidden="1" x14ac:dyDescent="0.25"/>
    <row r="360" ht="12.75" hidden="1" x14ac:dyDescent="0.25"/>
    <row r="361" ht="12.75" hidden="1" x14ac:dyDescent="0.25"/>
    <row r="362" ht="12.75" hidden="1" x14ac:dyDescent="0.25"/>
    <row r="363" ht="12.75" hidden="1" x14ac:dyDescent="0.25"/>
    <row r="364" ht="12.75" hidden="1" x14ac:dyDescent="0.25"/>
    <row r="365" ht="12.75" hidden="1" x14ac:dyDescent="0.25"/>
    <row r="366" ht="12.75" hidden="1" x14ac:dyDescent="0.25"/>
    <row r="367" ht="12.75" hidden="1" x14ac:dyDescent="0.25"/>
    <row r="368" ht="12.75" hidden="1" x14ac:dyDescent="0.25"/>
    <row r="369" ht="12.75" hidden="1" x14ac:dyDescent="0.25"/>
    <row r="370" ht="12.75" hidden="1" x14ac:dyDescent="0.25"/>
    <row r="371" ht="12.75" hidden="1" x14ac:dyDescent="0.25"/>
    <row r="372" ht="12.75" hidden="1" x14ac:dyDescent="0.25"/>
    <row r="373" ht="12.75" hidden="1" x14ac:dyDescent="0.25"/>
    <row r="374" ht="12.75" hidden="1" x14ac:dyDescent="0.25"/>
    <row r="375" ht="12.75" hidden="1" x14ac:dyDescent="0.25"/>
    <row r="376" ht="12.75" hidden="1" x14ac:dyDescent="0.25"/>
    <row r="377" ht="12.75" hidden="1" x14ac:dyDescent="0.25"/>
    <row r="378" ht="12.75" hidden="1" x14ac:dyDescent="0.25"/>
    <row r="379" ht="12.75" hidden="1" x14ac:dyDescent="0.25"/>
    <row r="380" ht="12.75" hidden="1" x14ac:dyDescent="0.25"/>
    <row r="381" ht="12.75" hidden="1" x14ac:dyDescent="0.25"/>
    <row r="382" ht="12.75" hidden="1" x14ac:dyDescent="0.25"/>
    <row r="383" ht="12.75" hidden="1" x14ac:dyDescent="0.25"/>
    <row r="384" ht="12.75" hidden="1" x14ac:dyDescent="0.25"/>
    <row r="385" ht="12.75" hidden="1" x14ac:dyDescent="0.25"/>
    <row r="386" ht="12.75" hidden="1" x14ac:dyDescent="0.25"/>
    <row r="387" ht="12.75" hidden="1" x14ac:dyDescent="0.25"/>
    <row r="388" ht="12.75" hidden="1" x14ac:dyDescent="0.25"/>
    <row r="389" ht="12.75" hidden="1" x14ac:dyDescent="0.25"/>
    <row r="390" ht="12.75" hidden="1" x14ac:dyDescent="0.25"/>
    <row r="391" ht="12.75" hidden="1" x14ac:dyDescent="0.25"/>
    <row r="392" ht="12.75" hidden="1" x14ac:dyDescent="0.25"/>
    <row r="393" ht="12.75" hidden="1" x14ac:dyDescent="0.25"/>
    <row r="394" ht="12.75" hidden="1" x14ac:dyDescent="0.25"/>
    <row r="395" ht="12.75" hidden="1" x14ac:dyDescent="0.25"/>
    <row r="396" ht="12.75" hidden="1" x14ac:dyDescent="0.25"/>
    <row r="397" ht="12.75" hidden="1" x14ac:dyDescent="0.25"/>
    <row r="398" ht="12.75" hidden="1" x14ac:dyDescent="0.25"/>
    <row r="399" ht="12.75" hidden="1" x14ac:dyDescent="0.25"/>
    <row r="400" ht="12.75" hidden="1" x14ac:dyDescent="0.25"/>
    <row r="401" ht="12.75" hidden="1" x14ac:dyDescent="0.25"/>
    <row r="402" ht="12.75" hidden="1" x14ac:dyDescent="0.25"/>
    <row r="403" ht="12.75" hidden="1" x14ac:dyDescent="0.25"/>
    <row r="404" ht="12.75" hidden="1" x14ac:dyDescent="0.25"/>
    <row r="405" ht="12.75" hidden="1" x14ac:dyDescent="0.25"/>
    <row r="406" ht="12.75" hidden="1" x14ac:dyDescent="0.25"/>
    <row r="407" ht="12.75" hidden="1" x14ac:dyDescent="0.25"/>
    <row r="408" ht="12.75" hidden="1" x14ac:dyDescent="0.25"/>
    <row r="409" ht="12.75" hidden="1" x14ac:dyDescent="0.25"/>
    <row r="410" ht="12.75" hidden="1" x14ac:dyDescent="0.25"/>
    <row r="411" ht="12.75" hidden="1" x14ac:dyDescent="0.25"/>
    <row r="412" ht="12.75" hidden="1" x14ac:dyDescent="0.25"/>
    <row r="413" ht="12.75" hidden="1" x14ac:dyDescent="0.25"/>
    <row r="414" ht="12.75" hidden="1" x14ac:dyDescent="0.25"/>
    <row r="415" ht="12.75" hidden="1" x14ac:dyDescent="0.25"/>
    <row r="416" ht="12.75" hidden="1" x14ac:dyDescent="0.25"/>
    <row r="417" ht="12.75" hidden="1" x14ac:dyDescent="0.25"/>
    <row r="418" ht="12.75" hidden="1" x14ac:dyDescent="0.25"/>
    <row r="419" ht="12.75" hidden="1" x14ac:dyDescent="0.25"/>
    <row r="420" ht="12.75" hidden="1" x14ac:dyDescent="0.25"/>
    <row r="421" ht="12.75" hidden="1" x14ac:dyDescent="0.25"/>
    <row r="422" ht="12.75" hidden="1" x14ac:dyDescent="0.25"/>
    <row r="423" ht="12.75" hidden="1" x14ac:dyDescent="0.25"/>
    <row r="424" ht="12.75" hidden="1" x14ac:dyDescent="0.25"/>
    <row r="425" ht="12.75" hidden="1" x14ac:dyDescent="0.25"/>
    <row r="426" ht="12.75" hidden="1" x14ac:dyDescent="0.25"/>
    <row r="427" ht="12.75" hidden="1" x14ac:dyDescent="0.25"/>
    <row r="428" ht="12.75" hidden="1" x14ac:dyDescent="0.25"/>
    <row r="429" ht="12.75" hidden="1" x14ac:dyDescent="0.25"/>
    <row r="430" ht="12.75" hidden="1" x14ac:dyDescent="0.25"/>
    <row r="431" ht="12.75" hidden="1" x14ac:dyDescent="0.25"/>
    <row r="432" ht="12.75" hidden="1" x14ac:dyDescent="0.25"/>
    <row r="433" ht="12.75" hidden="1" x14ac:dyDescent="0.25"/>
    <row r="434" ht="12.75" hidden="1" x14ac:dyDescent="0.25"/>
    <row r="435" ht="12.75" hidden="1" x14ac:dyDescent="0.25"/>
    <row r="436" ht="12.75" hidden="1" x14ac:dyDescent="0.25"/>
    <row r="437" ht="12.75" hidden="1" x14ac:dyDescent="0.25"/>
    <row r="438" ht="12.75" hidden="1" x14ac:dyDescent="0.25"/>
    <row r="439" ht="12.75" hidden="1" x14ac:dyDescent="0.25"/>
    <row r="440" ht="12.75" hidden="1" x14ac:dyDescent="0.25"/>
    <row r="441" ht="12.75" hidden="1" x14ac:dyDescent="0.25"/>
    <row r="442" ht="12.75" hidden="1" x14ac:dyDescent="0.25"/>
    <row r="443" ht="12.75" hidden="1" x14ac:dyDescent="0.25"/>
    <row r="444" ht="12.75" hidden="1" x14ac:dyDescent="0.25"/>
    <row r="445" ht="12.75" hidden="1" x14ac:dyDescent="0.25"/>
    <row r="446" ht="12.75" hidden="1" x14ac:dyDescent="0.25"/>
    <row r="447" ht="12.75" hidden="1" x14ac:dyDescent="0.25"/>
    <row r="448" ht="12.75" hidden="1" x14ac:dyDescent="0.25"/>
    <row r="449" ht="12.75" hidden="1" x14ac:dyDescent="0.25"/>
    <row r="450" ht="12.75" hidden="1" x14ac:dyDescent="0.25"/>
    <row r="451" ht="12.75" hidden="1" x14ac:dyDescent="0.25"/>
    <row r="452" ht="12.75" hidden="1" x14ac:dyDescent="0.25"/>
    <row r="453" ht="12.75" hidden="1" x14ac:dyDescent="0.25"/>
    <row r="454" ht="12.75" hidden="1" x14ac:dyDescent="0.25"/>
    <row r="455" ht="12.75" hidden="1" x14ac:dyDescent="0.25"/>
    <row r="456" ht="12.75" hidden="1" x14ac:dyDescent="0.25"/>
    <row r="457" ht="12.75" hidden="1" x14ac:dyDescent="0.25"/>
    <row r="458" ht="12.75" hidden="1" x14ac:dyDescent="0.25"/>
    <row r="459" ht="12.75" hidden="1" x14ac:dyDescent="0.25"/>
    <row r="460" ht="12.75" hidden="1" x14ac:dyDescent="0.25"/>
    <row r="461" ht="12.75" hidden="1" x14ac:dyDescent="0.25"/>
    <row r="462" ht="12.75" hidden="1" x14ac:dyDescent="0.25"/>
    <row r="463" ht="12.75" hidden="1" x14ac:dyDescent="0.25"/>
    <row r="464" ht="12.75" hidden="1" x14ac:dyDescent="0.25"/>
    <row r="465" ht="12.75" hidden="1" x14ac:dyDescent="0.25"/>
    <row r="466" ht="12.75" hidden="1" x14ac:dyDescent="0.25"/>
    <row r="467" ht="12.75" hidden="1" x14ac:dyDescent="0.25"/>
    <row r="468" ht="12.75" hidden="1" x14ac:dyDescent="0.25"/>
    <row r="469" ht="12.75" hidden="1" x14ac:dyDescent="0.25"/>
    <row r="470" ht="12.75" hidden="1" x14ac:dyDescent="0.25"/>
    <row r="471" ht="12.75" hidden="1" x14ac:dyDescent="0.25"/>
    <row r="472" ht="12.75" hidden="1" x14ac:dyDescent="0.25"/>
    <row r="473" ht="12.75" hidden="1" x14ac:dyDescent="0.25"/>
    <row r="474" ht="12.75" hidden="1" x14ac:dyDescent="0.25"/>
    <row r="475" ht="12.75" hidden="1" x14ac:dyDescent="0.25"/>
    <row r="476" ht="12.75" hidden="1" x14ac:dyDescent="0.25"/>
    <row r="477" ht="12.75" hidden="1" x14ac:dyDescent="0.25"/>
    <row r="478" ht="12.75" hidden="1" x14ac:dyDescent="0.25"/>
    <row r="479" ht="12.75" hidden="1" x14ac:dyDescent="0.25"/>
    <row r="480" ht="12.75" hidden="1" x14ac:dyDescent="0.25"/>
    <row r="481" ht="12.75" hidden="1" x14ac:dyDescent="0.25"/>
    <row r="482" ht="12.75" hidden="1" x14ac:dyDescent="0.25"/>
    <row r="483" ht="12.75" hidden="1" x14ac:dyDescent="0.25"/>
    <row r="484" ht="12.75" hidden="1" x14ac:dyDescent="0.25"/>
    <row r="485" ht="12.75" hidden="1" x14ac:dyDescent="0.25"/>
    <row r="486" ht="12.75" hidden="1" x14ac:dyDescent="0.25"/>
    <row r="487" ht="12.75" hidden="1" x14ac:dyDescent="0.25"/>
    <row r="488" ht="12.75" hidden="1" x14ac:dyDescent="0.25"/>
    <row r="489" ht="12.75" hidden="1" x14ac:dyDescent="0.25"/>
    <row r="490" ht="12.75" hidden="1" x14ac:dyDescent="0.25"/>
    <row r="491" ht="12.75" hidden="1" x14ac:dyDescent="0.25"/>
    <row r="492" ht="12.75" hidden="1" x14ac:dyDescent="0.25"/>
    <row r="493" ht="12.75" hidden="1" x14ac:dyDescent="0.25"/>
    <row r="494" ht="12.75" hidden="1" x14ac:dyDescent="0.25"/>
    <row r="495" ht="12.75" hidden="1" x14ac:dyDescent="0.25"/>
    <row r="496" ht="12.75" hidden="1" x14ac:dyDescent="0.25"/>
    <row r="497" ht="12.75" hidden="1" x14ac:dyDescent="0.25"/>
    <row r="498" ht="12.75" hidden="1" x14ac:dyDescent="0.25"/>
    <row r="499" ht="12.75" hidden="1" x14ac:dyDescent="0.25"/>
    <row r="500" ht="12.75" hidden="1" x14ac:dyDescent="0.25"/>
    <row r="501" ht="12.75" hidden="1" x14ac:dyDescent="0.25"/>
    <row r="502" ht="12.75" hidden="1" x14ac:dyDescent="0.25"/>
    <row r="503" ht="12.75" hidden="1" x14ac:dyDescent="0.25"/>
    <row r="504" ht="12.75" hidden="1" x14ac:dyDescent="0.25"/>
    <row r="505" ht="12.75" hidden="1" x14ac:dyDescent="0.25"/>
    <row r="506" ht="12.75" hidden="1" x14ac:dyDescent="0.25"/>
    <row r="507" ht="12.75" hidden="1" x14ac:dyDescent="0.25"/>
    <row r="508" ht="12.75" hidden="1" x14ac:dyDescent="0.25"/>
    <row r="509" ht="12.75" hidden="1" x14ac:dyDescent="0.25"/>
    <row r="510" ht="12.75" hidden="1" x14ac:dyDescent="0.25"/>
    <row r="511" ht="12.75" hidden="1" x14ac:dyDescent="0.25"/>
    <row r="512" ht="12.75" hidden="1" x14ac:dyDescent="0.25"/>
    <row r="513" ht="12.75" hidden="1" x14ac:dyDescent="0.25"/>
    <row r="514" ht="12.75" hidden="1" x14ac:dyDescent="0.25"/>
    <row r="515" ht="12.75" hidden="1" x14ac:dyDescent="0.25"/>
    <row r="516" ht="12.75" hidden="1" x14ac:dyDescent="0.25"/>
    <row r="517" ht="12.75" hidden="1" x14ac:dyDescent="0.25"/>
    <row r="518" ht="12.75" hidden="1" x14ac:dyDescent="0.25"/>
    <row r="519" ht="12.75" hidden="1" x14ac:dyDescent="0.25"/>
    <row r="520" ht="12.75" hidden="1" x14ac:dyDescent="0.25"/>
    <row r="521" ht="12.75" hidden="1" x14ac:dyDescent="0.25"/>
    <row r="522" ht="12.75" hidden="1" x14ac:dyDescent="0.25"/>
    <row r="523" ht="12.75" hidden="1" x14ac:dyDescent="0.25"/>
    <row r="524" ht="12.75" hidden="1" x14ac:dyDescent="0.25"/>
    <row r="525" ht="12.75" hidden="1" x14ac:dyDescent="0.25"/>
    <row r="526" ht="12.75" hidden="1" x14ac:dyDescent="0.25"/>
    <row r="527" ht="12.75" hidden="1" x14ac:dyDescent="0.25"/>
    <row r="528" ht="12.75" hidden="1" x14ac:dyDescent="0.25"/>
    <row r="529" ht="12.75" hidden="1" x14ac:dyDescent="0.25"/>
    <row r="530" ht="12.75" hidden="1" x14ac:dyDescent="0.25"/>
    <row r="531" ht="12.75" hidden="1" x14ac:dyDescent="0.25"/>
    <row r="532" ht="12.75" hidden="1" x14ac:dyDescent="0.25"/>
    <row r="533" ht="12.75" hidden="1" x14ac:dyDescent="0.25"/>
    <row r="534" ht="12.75" hidden="1" x14ac:dyDescent="0.25"/>
    <row r="535" ht="12.75" hidden="1" x14ac:dyDescent="0.25"/>
    <row r="536" ht="12.75" hidden="1" x14ac:dyDescent="0.25"/>
    <row r="537" ht="12.75" hidden="1" x14ac:dyDescent="0.25"/>
    <row r="538" ht="12.75" hidden="1" x14ac:dyDescent="0.25"/>
    <row r="539" ht="12.75" hidden="1" x14ac:dyDescent="0.25"/>
    <row r="540" ht="12.75" hidden="1" x14ac:dyDescent="0.25"/>
    <row r="541" ht="12.75" hidden="1" x14ac:dyDescent="0.25"/>
    <row r="542" ht="12.75" hidden="1" x14ac:dyDescent="0.25"/>
    <row r="543" ht="12.75" hidden="1" x14ac:dyDescent="0.25"/>
    <row r="544" ht="12.75" hidden="1" x14ac:dyDescent="0.25"/>
    <row r="545" ht="12.75" hidden="1" x14ac:dyDescent="0.25"/>
    <row r="546" ht="12.75" hidden="1" x14ac:dyDescent="0.25"/>
    <row r="547" ht="12.75" hidden="1" x14ac:dyDescent="0.25"/>
    <row r="548" ht="12.75" hidden="1" x14ac:dyDescent="0.25"/>
    <row r="549" ht="12.75" hidden="1" x14ac:dyDescent="0.25"/>
    <row r="550" ht="12.75" hidden="1" x14ac:dyDescent="0.25"/>
    <row r="551" ht="12.75" hidden="1" x14ac:dyDescent="0.25"/>
    <row r="552" ht="12.75" hidden="1" x14ac:dyDescent="0.25"/>
    <row r="553" ht="12.75" hidden="1" x14ac:dyDescent="0.25"/>
    <row r="554" ht="12.75" hidden="1" x14ac:dyDescent="0.25"/>
    <row r="555" ht="12.75" hidden="1" x14ac:dyDescent="0.25"/>
    <row r="556" ht="12.75" hidden="1" x14ac:dyDescent="0.25"/>
    <row r="557" ht="12.75" hidden="1" x14ac:dyDescent="0.25"/>
    <row r="558" ht="12.75" hidden="1" x14ac:dyDescent="0.25"/>
    <row r="559" ht="12.75" hidden="1" x14ac:dyDescent="0.25"/>
    <row r="560" ht="12.75" hidden="1" x14ac:dyDescent="0.25"/>
    <row r="561" ht="12.75" hidden="1" x14ac:dyDescent="0.25"/>
    <row r="562" ht="12.75" hidden="1" x14ac:dyDescent="0.25"/>
    <row r="563" ht="12.75" hidden="1" x14ac:dyDescent="0.25"/>
    <row r="564" ht="12.75" hidden="1" x14ac:dyDescent="0.25"/>
    <row r="565" ht="12.75" hidden="1" x14ac:dyDescent="0.25"/>
    <row r="566" ht="12.75" hidden="1" x14ac:dyDescent="0.25"/>
    <row r="567" ht="12.75" hidden="1" x14ac:dyDescent="0.25"/>
    <row r="568" ht="12.75" hidden="1" x14ac:dyDescent="0.25"/>
    <row r="569" ht="12.75" hidden="1" x14ac:dyDescent="0.25"/>
    <row r="570" ht="12.75" hidden="1" x14ac:dyDescent="0.25"/>
    <row r="571" ht="12.75" hidden="1" x14ac:dyDescent="0.25"/>
    <row r="572" ht="12.75" hidden="1" x14ac:dyDescent="0.25"/>
    <row r="573" ht="12.75" hidden="1" x14ac:dyDescent="0.25"/>
    <row r="574" ht="12.75" hidden="1" x14ac:dyDescent="0.25"/>
    <row r="575" ht="12.75" hidden="1" x14ac:dyDescent="0.25"/>
    <row r="576" ht="12.75" hidden="1" x14ac:dyDescent="0.25"/>
    <row r="577" ht="12.75" hidden="1" x14ac:dyDescent="0.25"/>
    <row r="578" ht="12.75" hidden="1" x14ac:dyDescent="0.25"/>
    <row r="579" ht="12.75" hidden="1" x14ac:dyDescent="0.25"/>
    <row r="580" ht="12.75" hidden="1" x14ac:dyDescent="0.25"/>
    <row r="581" ht="12.75" hidden="1" x14ac:dyDescent="0.25"/>
    <row r="582" ht="12.75" hidden="1" x14ac:dyDescent="0.25"/>
    <row r="583" ht="12.75" hidden="1" x14ac:dyDescent="0.25"/>
    <row r="584" ht="12.75" hidden="1" x14ac:dyDescent="0.25"/>
    <row r="585" ht="12.75" hidden="1" x14ac:dyDescent="0.25"/>
    <row r="586" ht="12.75" hidden="1" x14ac:dyDescent="0.25"/>
    <row r="587" ht="12.75" hidden="1" x14ac:dyDescent="0.25"/>
    <row r="588" ht="12.75" hidden="1" x14ac:dyDescent="0.25"/>
    <row r="589" ht="12.75" hidden="1" x14ac:dyDescent="0.25"/>
    <row r="590" ht="12.75" hidden="1" x14ac:dyDescent="0.25"/>
    <row r="591" ht="12.75" hidden="1" x14ac:dyDescent="0.25"/>
    <row r="592" ht="12.75" hidden="1" x14ac:dyDescent="0.25"/>
    <row r="593" ht="12.75" hidden="1" x14ac:dyDescent="0.25"/>
    <row r="594" ht="12.75" hidden="1" x14ac:dyDescent="0.25"/>
    <row r="595" ht="12.75" hidden="1" x14ac:dyDescent="0.25"/>
    <row r="596" ht="12.75" hidden="1" x14ac:dyDescent="0.25"/>
    <row r="597" ht="12.75" hidden="1" x14ac:dyDescent="0.25"/>
    <row r="598" ht="12.75" hidden="1" x14ac:dyDescent="0.25"/>
    <row r="599" ht="12.75" hidden="1" x14ac:dyDescent="0.25"/>
    <row r="600" ht="12.75" hidden="1" x14ac:dyDescent="0.25"/>
    <row r="601" ht="12.75" hidden="1" x14ac:dyDescent="0.25"/>
    <row r="602" ht="12.75" hidden="1" x14ac:dyDescent="0.25"/>
    <row r="603" ht="12.75" hidden="1" x14ac:dyDescent="0.25"/>
    <row r="604" ht="12.75" hidden="1" x14ac:dyDescent="0.25"/>
    <row r="605" ht="12.75" hidden="1" x14ac:dyDescent="0.25"/>
    <row r="606" ht="12.75" hidden="1" x14ac:dyDescent="0.25"/>
    <row r="607" ht="12.75" hidden="1" x14ac:dyDescent="0.25"/>
    <row r="608" ht="12.75" hidden="1" x14ac:dyDescent="0.25"/>
    <row r="609" ht="12.75" hidden="1" x14ac:dyDescent="0.25"/>
    <row r="610" ht="12.75" hidden="1" x14ac:dyDescent="0.25"/>
    <row r="611" ht="12.75" hidden="1" x14ac:dyDescent="0.25"/>
    <row r="612" ht="12.75" hidden="1" x14ac:dyDescent="0.25"/>
    <row r="613" ht="12.75" hidden="1" x14ac:dyDescent="0.25"/>
    <row r="614" ht="12.75" hidden="1" x14ac:dyDescent="0.25"/>
    <row r="615" ht="12.75" hidden="1" x14ac:dyDescent="0.25"/>
    <row r="616" ht="12.75" hidden="1" x14ac:dyDescent="0.25"/>
    <row r="617" ht="12.75" hidden="1" x14ac:dyDescent="0.25"/>
    <row r="618" ht="12.75" hidden="1" x14ac:dyDescent="0.25"/>
    <row r="619" ht="12.75" hidden="1" x14ac:dyDescent="0.25"/>
    <row r="620" ht="12.75" hidden="1" x14ac:dyDescent="0.25"/>
    <row r="621" ht="12.75" hidden="1" x14ac:dyDescent="0.25"/>
    <row r="622" ht="12.75" hidden="1" x14ac:dyDescent="0.25"/>
    <row r="623" ht="12.75" hidden="1" x14ac:dyDescent="0.25"/>
    <row r="624" ht="12.75" hidden="1" x14ac:dyDescent="0.25"/>
    <row r="625" ht="12.75" hidden="1" x14ac:dyDescent="0.25"/>
    <row r="626" ht="12.75" hidden="1" x14ac:dyDescent="0.25"/>
    <row r="627" ht="12.75" hidden="1" x14ac:dyDescent="0.25"/>
    <row r="628" ht="12.75" hidden="1" x14ac:dyDescent="0.25"/>
    <row r="629" ht="12.75" hidden="1" x14ac:dyDescent="0.25"/>
    <row r="630" ht="12.75" hidden="1" x14ac:dyDescent="0.25"/>
    <row r="631" ht="12.75" hidden="1" x14ac:dyDescent="0.25"/>
    <row r="632" ht="12.75" hidden="1" x14ac:dyDescent="0.25"/>
    <row r="633" ht="12.75" hidden="1" x14ac:dyDescent="0.25"/>
    <row r="634" ht="12.75" hidden="1" x14ac:dyDescent="0.25"/>
    <row r="635" ht="12.75" hidden="1" x14ac:dyDescent="0.25"/>
    <row r="636" ht="12.75" hidden="1" x14ac:dyDescent="0.25"/>
    <row r="637" ht="12.75" hidden="1" x14ac:dyDescent="0.25"/>
    <row r="638" ht="12.75" hidden="1" x14ac:dyDescent="0.25"/>
    <row r="639" ht="12.75" hidden="1" x14ac:dyDescent="0.25"/>
    <row r="640" ht="12.75" hidden="1" x14ac:dyDescent="0.25"/>
    <row r="641" ht="12.75" hidden="1" x14ac:dyDescent="0.25"/>
    <row r="642" ht="12.75" hidden="1" x14ac:dyDescent="0.25"/>
    <row r="643" ht="12.75" hidden="1" x14ac:dyDescent="0.25"/>
    <row r="644" ht="12.75" hidden="1" x14ac:dyDescent="0.25"/>
    <row r="645" ht="12.75" hidden="1" x14ac:dyDescent="0.25"/>
    <row r="646" ht="12.75" hidden="1" x14ac:dyDescent="0.25"/>
    <row r="647" ht="12.75" hidden="1" x14ac:dyDescent="0.25"/>
    <row r="648" ht="12.75" hidden="1" x14ac:dyDescent="0.25"/>
    <row r="649" ht="12.75" hidden="1" x14ac:dyDescent="0.25"/>
    <row r="650" ht="12.75" hidden="1" x14ac:dyDescent="0.25"/>
    <row r="651" ht="12.75" hidden="1" x14ac:dyDescent="0.25"/>
    <row r="652" ht="12.75" hidden="1" x14ac:dyDescent="0.25"/>
    <row r="653" ht="12.75" hidden="1" x14ac:dyDescent="0.25"/>
    <row r="654" ht="12.75" hidden="1" x14ac:dyDescent="0.25"/>
    <row r="655" ht="12.75" hidden="1" x14ac:dyDescent="0.25"/>
    <row r="656" ht="12.75" hidden="1" x14ac:dyDescent="0.25"/>
    <row r="657" ht="12.75" hidden="1" x14ac:dyDescent="0.25"/>
    <row r="658" ht="12.75" hidden="1" x14ac:dyDescent="0.25"/>
    <row r="659" ht="12.75" hidden="1" x14ac:dyDescent="0.25"/>
    <row r="660" ht="12.75" hidden="1" x14ac:dyDescent="0.25"/>
    <row r="661" ht="12.75" hidden="1" x14ac:dyDescent="0.25"/>
    <row r="662" ht="12.75" hidden="1" x14ac:dyDescent="0.25"/>
    <row r="663" ht="12.75" hidden="1" x14ac:dyDescent="0.25"/>
    <row r="664" ht="12.75" hidden="1" x14ac:dyDescent="0.25"/>
    <row r="665" ht="12.75" hidden="1" x14ac:dyDescent="0.25"/>
    <row r="666" ht="12.75" hidden="1" x14ac:dyDescent="0.25"/>
    <row r="667" ht="12.75" hidden="1" x14ac:dyDescent="0.25"/>
    <row r="668" ht="12.75" hidden="1" x14ac:dyDescent="0.25"/>
    <row r="669" ht="12.75" hidden="1" x14ac:dyDescent="0.25"/>
    <row r="670" ht="12.75" hidden="1" x14ac:dyDescent="0.25"/>
    <row r="671" ht="12.75" hidden="1" x14ac:dyDescent="0.25"/>
    <row r="672" ht="12.75" hidden="1" x14ac:dyDescent="0.25"/>
    <row r="673" ht="12.75" hidden="1" x14ac:dyDescent="0.25"/>
    <row r="674" ht="12.75" hidden="1" x14ac:dyDescent="0.25"/>
    <row r="675" ht="12.75" hidden="1" x14ac:dyDescent="0.25"/>
    <row r="676" ht="12.75" hidden="1" x14ac:dyDescent="0.25"/>
    <row r="677" ht="12.75" hidden="1" x14ac:dyDescent="0.25"/>
    <row r="678" ht="12.75" hidden="1" x14ac:dyDescent="0.25"/>
    <row r="679" ht="12.75" hidden="1" x14ac:dyDescent="0.25"/>
    <row r="680" ht="12.75" hidden="1" x14ac:dyDescent="0.25"/>
    <row r="681" ht="12.75" hidden="1" x14ac:dyDescent="0.25"/>
    <row r="682" ht="12.75" hidden="1" x14ac:dyDescent="0.25"/>
    <row r="683" ht="12.75" hidden="1" x14ac:dyDescent="0.25"/>
    <row r="684" ht="12.75" hidden="1" x14ac:dyDescent="0.25"/>
    <row r="685" ht="12.75" hidden="1" x14ac:dyDescent="0.25"/>
    <row r="686" ht="12.75" hidden="1" x14ac:dyDescent="0.25"/>
    <row r="687" ht="12.75" hidden="1" x14ac:dyDescent="0.25"/>
    <row r="688" ht="12.75" hidden="1" x14ac:dyDescent="0.25"/>
    <row r="689" ht="12.75" hidden="1" x14ac:dyDescent="0.25"/>
    <row r="690" ht="12.75" hidden="1" x14ac:dyDescent="0.25"/>
    <row r="691" ht="12.75" hidden="1" x14ac:dyDescent="0.25"/>
    <row r="692" ht="12.75" hidden="1" x14ac:dyDescent="0.25"/>
    <row r="693" ht="12.75" hidden="1" x14ac:dyDescent="0.25"/>
    <row r="694" ht="12.75" hidden="1" x14ac:dyDescent="0.25"/>
    <row r="695" ht="12.75" hidden="1" x14ac:dyDescent="0.25"/>
    <row r="696" ht="12.75" hidden="1" x14ac:dyDescent="0.25"/>
    <row r="697" ht="12.75" hidden="1" x14ac:dyDescent="0.25"/>
    <row r="698" ht="12.75" hidden="1" x14ac:dyDescent="0.25"/>
    <row r="699" ht="12.75" hidden="1" x14ac:dyDescent="0.25"/>
    <row r="700" ht="12.75" hidden="1" x14ac:dyDescent="0.25"/>
    <row r="701" ht="12.75" hidden="1" x14ac:dyDescent="0.25"/>
    <row r="702" ht="12.75" hidden="1" x14ac:dyDescent="0.25"/>
    <row r="703" ht="12.75" hidden="1" x14ac:dyDescent="0.25"/>
    <row r="704" ht="12.75" hidden="1" x14ac:dyDescent="0.25"/>
    <row r="705" ht="12.75" hidden="1" x14ac:dyDescent="0.25"/>
    <row r="706" ht="12.75" hidden="1" x14ac:dyDescent="0.25"/>
    <row r="707" ht="12.75" hidden="1" x14ac:dyDescent="0.25"/>
    <row r="708" ht="12.75" hidden="1" x14ac:dyDescent="0.25"/>
    <row r="709" ht="12.75" hidden="1" x14ac:dyDescent="0.25"/>
    <row r="710" ht="12.75" hidden="1" x14ac:dyDescent="0.25"/>
    <row r="711" ht="12.75" hidden="1" x14ac:dyDescent="0.25"/>
    <row r="712" ht="12.75" hidden="1" x14ac:dyDescent="0.25"/>
    <row r="713" ht="12.75" hidden="1" x14ac:dyDescent="0.25"/>
    <row r="714" ht="12.75" hidden="1" x14ac:dyDescent="0.25"/>
    <row r="715" ht="12.75" hidden="1" x14ac:dyDescent="0.25"/>
    <row r="716" ht="12.75" hidden="1" x14ac:dyDescent="0.25"/>
    <row r="717" ht="12.75" hidden="1" x14ac:dyDescent="0.25"/>
    <row r="718" ht="12.75" hidden="1" x14ac:dyDescent="0.25"/>
    <row r="719" ht="12.75" hidden="1" x14ac:dyDescent="0.25"/>
    <row r="720" ht="12.75" hidden="1" x14ac:dyDescent="0.25"/>
    <row r="721" ht="12.75" hidden="1" x14ac:dyDescent="0.25"/>
    <row r="722" ht="12.75" hidden="1" x14ac:dyDescent="0.25"/>
    <row r="723" ht="12.75" hidden="1" x14ac:dyDescent="0.25"/>
    <row r="724" ht="12.75" hidden="1" x14ac:dyDescent="0.25"/>
    <row r="725" ht="12.75" hidden="1" x14ac:dyDescent="0.25"/>
    <row r="726" ht="12.75" hidden="1" x14ac:dyDescent="0.25"/>
    <row r="727" ht="12.75" hidden="1" x14ac:dyDescent="0.25"/>
    <row r="728" ht="12.75" hidden="1" x14ac:dyDescent="0.25"/>
    <row r="729" ht="12.75" hidden="1" x14ac:dyDescent="0.25"/>
    <row r="730" ht="12.75" hidden="1" x14ac:dyDescent="0.25"/>
    <row r="731" ht="12.75" hidden="1" x14ac:dyDescent="0.25"/>
    <row r="732" ht="12.75" hidden="1" x14ac:dyDescent="0.25"/>
    <row r="733" ht="12.75" hidden="1" x14ac:dyDescent="0.25"/>
    <row r="734" ht="12.75" hidden="1" x14ac:dyDescent="0.25"/>
    <row r="735" ht="12.75" hidden="1" x14ac:dyDescent="0.25"/>
    <row r="736" ht="12.75" hidden="1" x14ac:dyDescent="0.25"/>
    <row r="737" ht="12.75" hidden="1" x14ac:dyDescent="0.25"/>
    <row r="738" ht="12.75" hidden="1" x14ac:dyDescent="0.25"/>
    <row r="739" ht="12.75" hidden="1" x14ac:dyDescent="0.25"/>
    <row r="740" ht="12.75" hidden="1" x14ac:dyDescent="0.25"/>
    <row r="741" ht="12.75" hidden="1" x14ac:dyDescent="0.25"/>
    <row r="742" ht="12.75" hidden="1" x14ac:dyDescent="0.25"/>
    <row r="743" ht="12.75" hidden="1" x14ac:dyDescent="0.25"/>
    <row r="744" ht="12.75" hidden="1" x14ac:dyDescent="0.25"/>
    <row r="745" ht="12.75" hidden="1" x14ac:dyDescent="0.25"/>
    <row r="746" ht="12.75" hidden="1" x14ac:dyDescent="0.25"/>
    <row r="747" ht="12.75" hidden="1" x14ac:dyDescent="0.25"/>
    <row r="748" ht="12.75" hidden="1" x14ac:dyDescent="0.25"/>
    <row r="749" ht="12.75" hidden="1" x14ac:dyDescent="0.25"/>
    <row r="750" ht="12.75" hidden="1" x14ac:dyDescent="0.25"/>
    <row r="751" ht="12.75" hidden="1" x14ac:dyDescent="0.25"/>
    <row r="752" ht="12.75" hidden="1" x14ac:dyDescent="0.25"/>
    <row r="753" ht="12.75" hidden="1" x14ac:dyDescent="0.25"/>
    <row r="754" ht="12.75" hidden="1" x14ac:dyDescent="0.25"/>
    <row r="755" ht="12.75" hidden="1" x14ac:dyDescent="0.25"/>
    <row r="756" ht="12.75" hidden="1" x14ac:dyDescent="0.25"/>
    <row r="757" ht="12.75" hidden="1" x14ac:dyDescent="0.25"/>
    <row r="758" ht="12.75" hidden="1" x14ac:dyDescent="0.25"/>
    <row r="759" ht="12.75" hidden="1" x14ac:dyDescent="0.25"/>
    <row r="760" ht="12.75" hidden="1" x14ac:dyDescent="0.25"/>
    <row r="761" ht="12.75" hidden="1" x14ac:dyDescent="0.25"/>
    <row r="762" ht="12.75" hidden="1" x14ac:dyDescent="0.25"/>
    <row r="763" ht="12.75" hidden="1" x14ac:dyDescent="0.25"/>
    <row r="764" ht="12.75" hidden="1" x14ac:dyDescent="0.25"/>
    <row r="765" ht="12.75" hidden="1" x14ac:dyDescent="0.25"/>
    <row r="766" ht="12.75" hidden="1" x14ac:dyDescent="0.25"/>
    <row r="767" ht="12.75" hidden="1" x14ac:dyDescent="0.25"/>
    <row r="768" ht="12.75" hidden="1" x14ac:dyDescent="0.25"/>
    <row r="769" ht="12.75" hidden="1" x14ac:dyDescent="0.25"/>
    <row r="770" ht="12.75" hidden="1" x14ac:dyDescent="0.25"/>
    <row r="771" ht="12.75" hidden="1" x14ac:dyDescent="0.25"/>
    <row r="772" ht="12.75" hidden="1" x14ac:dyDescent="0.25"/>
    <row r="773" ht="12.75" hidden="1" x14ac:dyDescent="0.25"/>
    <row r="774" ht="12.75" hidden="1" x14ac:dyDescent="0.25"/>
    <row r="775" ht="12.75" hidden="1" x14ac:dyDescent="0.25"/>
    <row r="776" ht="12.75" hidden="1" x14ac:dyDescent="0.25"/>
    <row r="777" ht="12.75" hidden="1" x14ac:dyDescent="0.25"/>
    <row r="778" ht="12.75" hidden="1" x14ac:dyDescent="0.25"/>
    <row r="779" ht="12.75" hidden="1" x14ac:dyDescent="0.25"/>
    <row r="780" ht="12.75" hidden="1" x14ac:dyDescent="0.25"/>
    <row r="781" ht="12.75" hidden="1" x14ac:dyDescent="0.25"/>
    <row r="782" ht="12.75" hidden="1" x14ac:dyDescent="0.25"/>
    <row r="783" ht="12.75" hidden="1" x14ac:dyDescent="0.25"/>
    <row r="784" ht="12.75" hidden="1" x14ac:dyDescent="0.25"/>
    <row r="785" ht="12.75" hidden="1" x14ac:dyDescent="0.25"/>
    <row r="786" ht="12.75" hidden="1" x14ac:dyDescent="0.25"/>
    <row r="787" ht="12.75" hidden="1" x14ac:dyDescent="0.25"/>
    <row r="788" ht="12.75" hidden="1" x14ac:dyDescent="0.25"/>
    <row r="789" ht="12.75" hidden="1" x14ac:dyDescent="0.25"/>
    <row r="790" ht="12.75" hidden="1" x14ac:dyDescent="0.25"/>
    <row r="791" ht="12.75" hidden="1" x14ac:dyDescent="0.25"/>
    <row r="792" ht="12.75" hidden="1" x14ac:dyDescent="0.25"/>
    <row r="793" ht="12.75" hidden="1" x14ac:dyDescent="0.25"/>
    <row r="794" ht="12.75" hidden="1" x14ac:dyDescent="0.25"/>
    <row r="795" ht="12.75" hidden="1" x14ac:dyDescent="0.25"/>
    <row r="796" ht="12.75" hidden="1" x14ac:dyDescent="0.25"/>
    <row r="797" ht="12.75" hidden="1" x14ac:dyDescent="0.25"/>
    <row r="798" ht="12.75" hidden="1" x14ac:dyDescent="0.25"/>
    <row r="799" ht="12.75" hidden="1" x14ac:dyDescent="0.25"/>
    <row r="800" ht="12.75" hidden="1" x14ac:dyDescent="0.25"/>
    <row r="801" ht="12.75" hidden="1" x14ac:dyDescent="0.25"/>
    <row r="802" ht="12.75" hidden="1" x14ac:dyDescent="0.25"/>
    <row r="803" ht="12.75" hidden="1" x14ac:dyDescent="0.25"/>
    <row r="804" ht="12.75" hidden="1" x14ac:dyDescent="0.25"/>
    <row r="805" ht="12.75" hidden="1" x14ac:dyDescent="0.25"/>
    <row r="806" ht="12.75" hidden="1" x14ac:dyDescent="0.25"/>
    <row r="807" ht="12.75" hidden="1" x14ac:dyDescent="0.25"/>
    <row r="808" ht="12.75" hidden="1" x14ac:dyDescent="0.25"/>
    <row r="809" ht="12.75" hidden="1" x14ac:dyDescent="0.25"/>
    <row r="810" ht="12.75" hidden="1" x14ac:dyDescent="0.25"/>
    <row r="811" ht="12.75" hidden="1" x14ac:dyDescent="0.25"/>
    <row r="812" ht="12.75" hidden="1" x14ac:dyDescent="0.25"/>
    <row r="813" ht="12.75" hidden="1" x14ac:dyDescent="0.25"/>
    <row r="814" ht="12.75" hidden="1" x14ac:dyDescent="0.25"/>
    <row r="815" ht="12.75" hidden="1" x14ac:dyDescent="0.25"/>
    <row r="816" ht="12.75" hidden="1" x14ac:dyDescent="0.25"/>
    <row r="817" ht="12.75" hidden="1" x14ac:dyDescent="0.25"/>
    <row r="818" ht="12.75" hidden="1" x14ac:dyDescent="0.25"/>
    <row r="819" ht="12.75" hidden="1" x14ac:dyDescent="0.25"/>
    <row r="820" ht="12.75" hidden="1" x14ac:dyDescent="0.25"/>
    <row r="821" ht="12.75" hidden="1" x14ac:dyDescent="0.25"/>
    <row r="822" ht="12.75" hidden="1" x14ac:dyDescent="0.25"/>
    <row r="823" ht="12.75" hidden="1" x14ac:dyDescent="0.25"/>
    <row r="824" ht="12.75" hidden="1" x14ac:dyDescent="0.25"/>
    <row r="825" ht="12.75" hidden="1" x14ac:dyDescent="0.25"/>
    <row r="826" ht="12.75" hidden="1" x14ac:dyDescent="0.25"/>
    <row r="827" ht="12.75" hidden="1" x14ac:dyDescent="0.25"/>
    <row r="828" ht="12.75" hidden="1" x14ac:dyDescent="0.25"/>
    <row r="829" ht="12.75" hidden="1" x14ac:dyDescent="0.25"/>
    <row r="830" ht="12.75" hidden="1" x14ac:dyDescent="0.25"/>
    <row r="831" ht="12.75" hidden="1" x14ac:dyDescent="0.25"/>
    <row r="832" ht="12.75" hidden="1" x14ac:dyDescent="0.25"/>
    <row r="833" ht="12.75" hidden="1" x14ac:dyDescent="0.25"/>
    <row r="834" ht="12.75" hidden="1" x14ac:dyDescent="0.25"/>
    <row r="835" ht="12.75" hidden="1" x14ac:dyDescent="0.25"/>
    <row r="836" ht="12.75" hidden="1" x14ac:dyDescent="0.25"/>
    <row r="837" ht="12.75" hidden="1" x14ac:dyDescent="0.25"/>
    <row r="838" ht="12.75" hidden="1" x14ac:dyDescent="0.25"/>
    <row r="839" ht="12.75" hidden="1" x14ac:dyDescent="0.25"/>
    <row r="840" ht="12.75" hidden="1" x14ac:dyDescent="0.25"/>
    <row r="841" ht="12.75" hidden="1" x14ac:dyDescent="0.25"/>
    <row r="842" ht="12.75" hidden="1" x14ac:dyDescent="0.25"/>
    <row r="843" ht="12.75" hidden="1" x14ac:dyDescent="0.25"/>
    <row r="844" ht="12.75" hidden="1" x14ac:dyDescent="0.25"/>
    <row r="845" ht="12.75" hidden="1" x14ac:dyDescent="0.25"/>
    <row r="846" ht="12.75" hidden="1" x14ac:dyDescent="0.25"/>
    <row r="847" ht="12.75" hidden="1" x14ac:dyDescent="0.25"/>
    <row r="848" ht="12.75" hidden="1" x14ac:dyDescent="0.25"/>
    <row r="849" ht="12.75" hidden="1" x14ac:dyDescent="0.25"/>
    <row r="850" ht="12.75" hidden="1" x14ac:dyDescent="0.25"/>
    <row r="851" ht="12.75" hidden="1" x14ac:dyDescent="0.25"/>
    <row r="852" ht="12.75" hidden="1" x14ac:dyDescent="0.25"/>
    <row r="853" ht="12.75" hidden="1" x14ac:dyDescent="0.25"/>
    <row r="854" ht="12.75" hidden="1" x14ac:dyDescent="0.25"/>
    <row r="855" ht="12.75" hidden="1" x14ac:dyDescent="0.25"/>
    <row r="856" ht="12.75" hidden="1" x14ac:dyDescent="0.25"/>
    <row r="857" ht="12.75" hidden="1" x14ac:dyDescent="0.25"/>
    <row r="858" ht="12.75" hidden="1" x14ac:dyDescent="0.25"/>
    <row r="859" ht="12.75" hidden="1" x14ac:dyDescent="0.25"/>
    <row r="860" ht="12.75" hidden="1" x14ac:dyDescent="0.25"/>
    <row r="861" ht="12.75" hidden="1" x14ac:dyDescent="0.25"/>
    <row r="862" ht="12.75" hidden="1" x14ac:dyDescent="0.25"/>
    <row r="863" ht="12.75" hidden="1" x14ac:dyDescent="0.25"/>
    <row r="864" ht="12.75" hidden="1" x14ac:dyDescent="0.25"/>
    <row r="865" ht="12.75" hidden="1" x14ac:dyDescent="0.25"/>
    <row r="866" ht="12.75" hidden="1" x14ac:dyDescent="0.25"/>
    <row r="867" ht="12.75" hidden="1" x14ac:dyDescent="0.25"/>
    <row r="868" ht="12.75" hidden="1" x14ac:dyDescent="0.25"/>
    <row r="869" ht="12.75" hidden="1" x14ac:dyDescent="0.25"/>
    <row r="870" ht="12.75" hidden="1" x14ac:dyDescent="0.25"/>
    <row r="871" ht="12.75" hidden="1" x14ac:dyDescent="0.25"/>
    <row r="872" ht="12.75" hidden="1" x14ac:dyDescent="0.25"/>
    <row r="873" ht="12.75" hidden="1" x14ac:dyDescent="0.25"/>
    <row r="874" ht="12.75" hidden="1" x14ac:dyDescent="0.25"/>
    <row r="875" ht="12.75" hidden="1" x14ac:dyDescent="0.25"/>
    <row r="876" ht="12.75" hidden="1" x14ac:dyDescent="0.25"/>
    <row r="877" ht="12.75" hidden="1" x14ac:dyDescent="0.25"/>
    <row r="878" ht="12.75" hidden="1" x14ac:dyDescent="0.25"/>
    <row r="879" ht="12.75" hidden="1" x14ac:dyDescent="0.25"/>
    <row r="880" ht="12.75" hidden="1" x14ac:dyDescent="0.25"/>
    <row r="881" ht="12.75" hidden="1" x14ac:dyDescent="0.25"/>
    <row r="882" ht="12.75" hidden="1" x14ac:dyDescent="0.25"/>
    <row r="883" ht="12.75" hidden="1" x14ac:dyDescent="0.25"/>
    <row r="884" ht="12.75" hidden="1" x14ac:dyDescent="0.25"/>
    <row r="885" ht="12.75" hidden="1" x14ac:dyDescent="0.25"/>
    <row r="886" ht="12.75" hidden="1" x14ac:dyDescent="0.25"/>
    <row r="887" ht="12.75" hidden="1" x14ac:dyDescent="0.25"/>
    <row r="888" ht="12.75" hidden="1" x14ac:dyDescent="0.25"/>
    <row r="889" ht="12.75" hidden="1" x14ac:dyDescent="0.25"/>
    <row r="890" ht="12.75" hidden="1" x14ac:dyDescent="0.25"/>
    <row r="891" ht="12.75" hidden="1" x14ac:dyDescent="0.25"/>
    <row r="892" ht="12.75" hidden="1" x14ac:dyDescent="0.25"/>
    <row r="893" ht="12.75" hidden="1" x14ac:dyDescent="0.25"/>
    <row r="894" ht="12.75" hidden="1" x14ac:dyDescent="0.25"/>
    <row r="895" ht="12.75" hidden="1" x14ac:dyDescent="0.25"/>
    <row r="896" ht="12.75" hidden="1" x14ac:dyDescent="0.25"/>
    <row r="897" ht="12.75" hidden="1" x14ac:dyDescent="0.25"/>
    <row r="898" ht="12.75" hidden="1" x14ac:dyDescent="0.25"/>
    <row r="899" ht="12.75" hidden="1" x14ac:dyDescent="0.25"/>
    <row r="900" ht="12.75" hidden="1" x14ac:dyDescent="0.25"/>
    <row r="901" ht="12.75" hidden="1" x14ac:dyDescent="0.25"/>
    <row r="902" ht="12.75" hidden="1" x14ac:dyDescent="0.25"/>
    <row r="903" ht="12.75" hidden="1" x14ac:dyDescent="0.25"/>
    <row r="904" ht="12.75" hidden="1" x14ac:dyDescent="0.25"/>
    <row r="905" ht="12.75" hidden="1" x14ac:dyDescent="0.25"/>
    <row r="906" ht="12.75" hidden="1" x14ac:dyDescent="0.25"/>
    <row r="907" ht="12.75" hidden="1" x14ac:dyDescent="0.25"/>
    <row r="908" ht="12.75" hidden="1" x14ac:dyDescent="0.25"/>
    <row r="909" ht="12.75" hidden="1" x14ac:dyDescent="0.25"/>
    <row r="910" ht="12.75" hidden="1" x14ac:dyDescent="0.25"/>
    <row r="911" ht="12.75" hidden="1" x14ac:dyDescent="0.25"/>
    <row r="912" ht="12.75" hidden="1" x14ac:dyDescent="0.25"/>
    <row r="913" ht="12.75" hidden="1" x14ac:dyDescent="0.25"/>
    <row r="914" ht="12.75" hidden="1" x14ac:dyDescent="0.25"/>
    <row r="915" ht="12.75" hidden="1" x14ac:dyDescent="0.25"/>
    <row r="916" ht="12.75" hidden="1" x14ac:dyDescent="0.25"/>
    <row r="917" ht="12.75" hidden="1" x14ac:dyDescent="0.25"/>
    <row r="918" ht="12.75" hidden="1" x14ac:dyDescent="0.25"/>
    <row r="919" ht="12.75" hidden="1" x14ac:dyDescent="0.25"/>
    <row r="920" ht="12.75" hidden="1" x14ac:dyDescent="0.25"/>
    <row r="921" ht="12.75" hidden="1" x14ac:dyDescent="0.25"/>
    <row r="922" ht="12.75" hidden="1" x14ac:dyDescent="0.25"/>
    <row r="923" ht="12.75" hidden="1" x14ac:dyDescent="0.25"/>
    <row r="924" ht="12.75" hidden="1" x14ac:dyDescent="0.25"/>
    <row r="925" ht="12.75" hidden="1" x14ac:dyDescent="0.25"/>
    <row r="926" ht="12.75" hidden="1" x14ac:dyDescent="0.25"/>
    <row r="927" ht="12.75" hidden="1" x14ac:dyDescent="0.25"/>
    <row r="928" ht="12.75" hidden="1" x14ac:dyDescent="0.25"/>
    <row r="929" ht="12.75" hidden="1" x14ac:dyDescent="0.25"/>
    <row r="930" ht="12.75" hidden="1" x14ac:dyDescent="0.25"/>
    <row r="931" ht="12.75" hidden="1" x14ac:dyDescent="0.25"/>
    <row r="932" ht="12.75" hidden="1" x14ac:dyDescent="0.25"/>
    <row r="933" ht="12.75" hidden="1" x14ac:dyDescent="0.25"/>
    <row r="934" ht="12.75" hidden="1" x14ac:dyDescent="0.25"/>
    <row r="935" ht="12.75" hidden="1" x14ac:dyDescent="0.25"/>
    <row r="936" ht="12.75" hidden="1" x14ac:dyDescent="0.25"/>
    <row r="937" ht="12.75" hidden="1" x14ac:dyDescent="0.25"/>
    <row r="938" ht="12.75" hidden="1" x14ac:dyDescent="0.25"/>
    <row r="939" ht="12.75" hidden="1" x14ac:dyDescent="0.25"/>
    <row r="940" ht="12.75" hidden="1" x14ac:dyDescent="0.25"/>
    <row r="941" ht="12.75" hidden="1" x14ac:dyDescent="0.25"/>
    <row r="942" ht="12.75" hidden="1" x14ac:dyDescent="0.25"/>
    <row r="943" ht="12.75" hidden="1" x14ac:dyDescent="0.25"/>
    <row r="944" ht="12.75" hidden="1" x14ac:dyDescent="0.25"/>
    <row r="945" ht="12.75" hidden="1" x14ac:dyDescent="0.25"/>
    <row r="946" ht="12.75" hidden="1" x14ac:dyDescent="0.25"/>
    <row r="947" ht="12.75" hidden="1" x14ac:dyDescent="0.25"/>
    <row r="948" ht="12.75" hidden="1" x14ac:dyDescent="0.25"/>
    <row r="949" ht="12.75" hidden="1" x14ac:dyDescent="0.25"/>
    <row r="950" ht="12.75" hidden="1" x14ac:dyDescent="0.25"/>
    <row r="951" ht="12.75" hidden="1" x14ac:dyDescent="0.25"/>
    <row r="952" ht="12.75" hidden="1" x14ac:dyDescent="0.25"/>
    <row r="953" ht="12.75" hidden="1" x14ac:dyDescent="0.25"/>
    <row r="954" ht="12.75" hidden="1" x14ac:dyDescent="0.25"/>
    <row r="955" ht="12.75" hidden="1" x14ac:dyDescent="0.25"/>
    <row r="956" ht="12.75" hidden="1" x14ac:dyDescent="0.25"/>
    <row r="957" ht="12.75" hidden="1" x14ac:dyDescent="0.25"/>
    <row r="958" ht="12.75" hidden="1" x14ac:dyDescent="0.25"/>
    <row r="959" ht="12.75" hidden="1" x14ac:dyDescent="0.25"/>
    <row r="960" ht="12.75" hidden="1" x14ac:dyDescent="0.25"/>
    <row r="961" ht="12.75" hidden="1" x14ac:dyDescent="0.25"/>
    <row r="962" ht="12.75" hidden="1" x14ac:dyDescent="0.25"/>
    <row r="963" ht="12.75" hidden="1" x14ac:dyDescent="0.25"/>
    <row r="964" ht="12.75" hidden="1" x14ac:dyDescent="0.25"/>
    <row r="965" ht="12.75" hidden="1" x14ac:dyDescent="0.25"/>
    <row r="966" ht="12.75" hidden="1" x14ac:dyDescent="0.25"/>
    <row r="967" ht="12.75" hidden="1" x14ac:dyDescent="0.25"/>
    <row r="968" ht="12.75" hidden="1" x14ac:dyDescent="0.25"/>
    <row r="969" ht="12.75" hidden="1" x14ac:dyDescent="0.25"/>
    <row r="970" ht="12.75" hidden="1" x14ac:dyDescent="0.25"/>
    <row r="971" ht="12.75" hidden="1" x14ac:dyDescent="0.25"/>
    <row r="972" ht="12.75" hidden="1" x14ac:dyDescent="0.25"/>
    <row r="973" ht="12.75" hidden="1" x14ac:dyDescent="0.25"/>
    <row r="974" ht="12.75" hidden="1" x14ac:dyDescent="0.25"/>
    <row r="975" ht="12.75" hidden="1" x14ac:dyDescent="0.25"/>
    <row r="976" ht="12.75" hidden="1" x14ac:dyDescent="0.25"/>
    <row r="977" ht="12.75" hidden="1" x14ac:dyDescent="0.25"/>
    <row r="978" ht="12.75" hidden="1" x14ac:dyDescent="0.25"/>
    <row r="979" ht="12.75" hidden="1" x14ac:dyDescent="0.25"/>
    <row r="980" ht="12.75" hidden="1" x14ac:dyDescent="0.25"/>
    <row r="981" ht="12.75" hidden="1" x14ac:dyDescent="0.25"/>
    <row r="982" ht="12.75" hidden="1" x14ac:dyDescent="0.25"/>
    <row r="983" ht="12.75" hidden="1" x14ac:dyDescent="0.25"/>
    <row r="984" ht="12.75" hidden="1" x14ac:dyDescent="0.25"/>
    <row r="985" ht="12.75" hidden="1" x14ac:dyDescent="0.25"/>
    <row r="986" ht="12.75" hidden="1" x14ac:dyDescent="0.25"/>
    <row r="987" ht="12.75" hidden="1" x14ac:dyDescent="0.25"/>
    <row r="988" ht="12.75" hidden="1" x14ac:dyDescent="0.25"/>
    <row r="989" ht="12.75" hidden="1" x14ac:dyDescent="0.25"/>
    <row r="990" ht="12.75" hidden="1" x14ac:dyDescent="0.25"/>
    <row r="991" ht="12.75" hidden="1" x14ac:dyDescent="0.25"/>
    <row r="992" ht="12.75" hidden="1" x14ac:dyDescent="0.25"/>
    <row r="993" ht="12.75" hidden="1" x14ac:dyDescent="0.25"/>
    <row r="994" ht="12.75" hidden="1" x14ac:dyDescent="0.25"/>
    <row r="995" ht="12.75" hidden="1" x14ac:dyDescent="0.25"/>
    <row r="996" ht="12.75" hidden="1" x14ac:dyDescent="0.25"/>
    <row r="997" ht="12.75" hidden="1" x14ac:dyDescent="0.25"/>
    <row r="998" ht="12.75" hidden="1" x14ac:dyDescent="0.25"/>
    <row r="999" ht="12.75" hidden="1" x14ac:dyDescent="0.25"/>
    <row r="1000" ht="12.75" hidden="1" x14ac:dyDescent="0.25"/>
    <row r="1001" ht="12.75" hidden="1" x14ac:dyDescent="0.25"/>
    <row r="1002" ht="12.75" hidden="1" x14ac:dyDescent="0.25"/>
    <row r="1003" ht="12.75" hidden="1" x14ac:dyDescent="0.25"/>
    <row r="1004" ht="12.75" hidden="1" x14ac:dyDescent="0.25"/>
    <row r="1005" ht="12.75" hidden="1" x14ac:dyDescent="0.25"/>
    <row r="1006" ht="12.75" hidden="1" x14ac:dyDescent="0.25"/>
    <row r="1007" ht="12.75" hidden="1" x14ac:dyDescent="0.25"/>
    <row r="1008" ht="12.75" hidden="1" x14ac:dyDescent="0.25"/>
    <row r="1009" ht="12.75" hidden="1" x14ac:dyDescent="0.25"/>
    <row r="1010" ht="12.75" hidden="1" x14ac:dyDescent="0.25"/>
    <row r="1011" ht="12.75" hidden="1" x14ac:dyDescent="0.25"/>
    <row r="1012" ht="12.75" hidden="1" x14ac:dyDescent="0.25"/>
    <row r="1013" ht="12.75" hidden="1" x14ac:dyDescent="0.25"/>
    <row r="1014" ht="12.75" hidden="1" x14ac:dyDescent="0.25"/>
    <row r="1015" ht="12.75" hidden="1" x14ac:dyDescent="0.25"/>
    <row r="1016" ht="12.75" hidden="1" x14ac:dyDescent="0.25"/>
    <row r="1017" ht="12.75" hidden="1" x14ac:dyDescent="0.25"/>
    <row r="1018" ht="12.75" hidden="1" x14ac:dyDescent="0.25"/>
    <row r="1019" ht="12.75" hidden="1" x14ac:dyDescent="0.25"/>
    <row r="1020" ht="12.75" hidden="1" x14ac:dyDescent="0.25"/>
    <row r="1021" ht="12.75" hidden="1" x14ac:dyDescent="0.25"/>
    <row r="1022" ht="12.75" hidden="1" x14ac:dyDescent="0.25"/>
    <row r="1023" ht="12.75" hidden="1" x14ac:dyDescent="0.25"/>
    <row r="1024" ht="12.75" hidden="1" x14ac:dyDescent="0.25"/>
    <row r="1025" ht="12.75" hidden="1" x14ac:dyDescent="0.25"/>
    <row r="1026" ht="12.75" hidden="1" x14ac:dyDescent="0.25"/>
    <row r="1027" ht="12.75" hidden="1" x14ac:dyDescent="0.25"/>
    <row r="1028" ht="12.75" hidden="1" x14ac:dyDescent="0.25"/>
    <row r="1029" ht="12.75" hidden="1" x14ac:dyDescent="0.25"/>
    <row r="1030" ht="12.75" hidden="1" x14ac:dyDescent="0.25"/>
    <row r="1031" ht="12.75" hidden="1" x14ac:dyDescent="0.25"/>
    <row r="1032" ht="12.75" hidden="1" x14ac:dyDescent="0.25"/>
    <row r="1033" ht="12.75" hidden="1" x14ac:dyDescent="0.25"/>
    <row r="1034" ht="12.75" hidden="1" x14ac:dyDescent="0.25"/>
    <row r="1035" ht="12.75" hidden="1" x14ac:dyDescent="0.25"/>
    <row r="1036" ht="12.75" hidden="1" x14ac:dyDescent="0.25"/>
    <row r="1037" ht="12.75" hidden="1" x14ac:dyDescent="0.25"/>
    <row r="1038" ht="12.75" hidden="1" x14ac:dyDescent="0.25"/>
    <row r="1039" ht="12.75" hidden="1" x14ac:dyDescent="0.25"/>
    <row r="1040" ht="12.75" hidden="1" x14ac:dyDescent="0.25"/>
    <row r="1041" ht="12.75" hidden="1" x14ac:dyDescent="0.25"/>
    <row r="1042" ht="12.75" hidden="1" x14ac:dyDescent="0.25"/>
    <row r="1043" ht="12.75" hidden="1" x14ac:dyDescent="0.25"/>
    <row r="1044" ht="12.75" hidden="1" x14ac:dyDescent="0.25"/>
    <row r="1045" ht="12.75" hidden="1" x14ac:dyDescent="0.25"/>
    <row r="1046" ht="12.75" hidden="1" x14ac:dyDescent="0.25"/>
    <row r="1047" ht="12.75" hidden="1" x14ac:dyDescent="0.25"/>
    <row r="1048" ht="12.75" hidden="1" x14ac:dyDescent="0.25"/>
    <row r="1049" ht="12.75" hidden="1" x14ac:dyDescent="0.25"/>
    <row r="1050" ht="12.75" hidden="1" x14ac:dyDescent="0.25"/>
    <row r="1051" ht="12.75" hidden="1" x14ac:dyDescent="0.25"/>
    <row r="1052" ht="12.75" hidden="1" x14ac:dyDescent="0.25"/>
    <row r="1053" ht="12.75" hidden="1" x14ac:dyDescent="0.25"/>
    <row r="1054" ht="12.75" hidden="1" x14ac:dyDescent="0.25"/>
    <row r="1055" ht="12.75" hidden="1" x14ac:dyDescent="0.25"/>
    <row r="1056" ht="12.75" hidden="1" x14ac:dyDescent="0.25"/>
    <row r="1057" ht="12.75" hidden="1" x14ac:dyDescent="0.25"/>
    <row r="1058" ht="12.75" hidden="1" x14ac:dyDescent="0.25"/>
    <row r="1059" ht="12.75" hidden="1" x14ac:dyDescent="0.25"/>
    <row r="1060" ht="12.75" hidden="1" x14ac:dyDescent="0.25"/>
    <row r="1061" ht="12.75" hidden="1" x14ac:dyDescent="0.25"/>
    <row r="1062" ht="12.75" hidden="1" x14ac:dyDescent="0.25"/>
    <row r="1063" ht="12.75" hidden="1" x14ac:dyDescent="0.25"/>
    <row r="1064" ht="12.75" hidden="1" x14ac:dyDescent="0.25"/>
    <row r="1065" ht="12.75" hidden="1" x14ac:dyDescent="0.25"/>
    <row r="1066" ht="12.75" hidden="1" x14ac:dyDescent="0.25"/>
    <row r="1067" ht="12.75" hidden="1" x14ac:dyDescent="0.25"/>
    <row r="1068" ht="12.75" hidden="1" x14ac:dyDescent="0.25"/>
    <row r="1069" ht="12.75" hidden="1" x14ac:dyDescent="0.25"/>
    <row r="1070" ht="12.75" hidden="1" x14ac:dyDescent="0.25"/>
    <row r="1071" ht="12.75" hidden="1" x14ac:dyDescent="0.25"/>
    <row r="1072" ht="12.75" hidden="1" x14ac:dyDescent="0.25"/>
    <row r="1073" ht="12.75" hidden="1" x14ac:dyDescent="0.25"/>
    <row r="1074" ht="12.75" hidden="1" x14ac:dyDescent="0.25"/>
    <row r="1075" ht="12.75" hidden="1" x14ac:dyDescent="0.25"/>
    <row r="1076" ht="12.75" hidden="1" x14ac:dyDescent="0.25"/>
    <row r="1077" ht="12.75" hidden="1" x14ac:dyDescent="0.25"/>
    <row r="1078" ht="12.75" hidden="1" x14ac:dyDescent="0.25"/>
    <row r="1079" ht="12.75" hidden="1" x14ac:dyDescent="0.25"/>
    <row r="1080" ht="12.75" hidden="1" x14ac:dyDescent="0.25"/>
    <row r="1081" ht="12.75" hidden="1" x14ac:dyDescent="0.25"/>
    <row r="1082" ht="12.75" hidden="1" x14ac:dyDescent="0.25"/>
    <row r="1083" ht="12.75" hidden="1" x14ac:dyDescent="0.25"/>
    <row r="1084" ht="12.75" hidden="1" x14ac:dyDescent="0.25"/>
    <row r="1085" ht="12.75" hidden="1" x14ac:dyDescent="0.25"/>
    <row r="1086" ht="12.75" hidden="1" x14ac:dyDescent="0.25"/>
    <row r="1087" ht="12.75" hidden="1" x14ac:dyDescent="0.25"/>
    <row r="1088" ht="12.75" hidden="1" x14ac:dyDescent="0.25"/>
    <row r="1089" ht="12.75" hidden="1" x14ac:dyDescent="0.25"/>
    <row r="1090" ht="12.75" hidden="1" x14ac:dyDescent="0.25"/>
    <row r="1091" ht="12.75" hidden="1" x14ac:dyDescent="0.25"/>
    <row r="1092" ht="12.75" hidden="1" x14ac:dyDescent="0.25"/>
    <row r="1093" ht="12.75" hidden="1" x14ac:dyDescent="0.25"/>
    <row r="1094" ht="12.75" hidden="1" x14ac:dyDescent="0.25"/>
    <row r="1095" ht="12.75" hidden="1" x14ac:dyDescent="0.25"/>
    <row r="1096" ht="12.75" hidden="1" x14ac:dyDescent="0.25"/>
    <row r="1097" ht="12.75" hidden="1" x14ac:dyDescent="0.25"/>
    <row r="1098" ht="12.75" hidden="1" x14ac:dyDescent="0.25"/>
    <row r="1099" ht="12.75" hidden="1" x14ac:dyDescent="0.25"/>
    <row r="1100" ht="12.75" hidden="1" x14ac:dyDescent="0.25"/>
    <row r="1101" ht="12.75" hidden="1" x14ac:dyDescent="0.25"/>
    <row r="1102" ht="12.75" hidden="1" x14ac:dyDescent="0.25"/>
    <row r="1103" ht="12.75" hidden="1" x14ac:dyDescent="0.25"/>
    <row r="1104" ht="12.75" hidden="1" x14ac:dyDescent="0.25"/>
    <row r="1105" ht="12.75" hidden="1" x14ac:dyDescent="0.25"/>
    <row r="1106" ht="12.75" hidden="1" x14ac:dyDescent="0.25"/>
    <row r="1107" ht="12.75" hidden="1" x14ac:dyDescent="0.25"/>
    <row r="1108" ht="12.75" hidden="1" x14ac:dyDescent="0.25"/>
    <row r="1109" ht="12.75" hidden="1" x14ac:dyDescent="0.25"/>
    <row r="1110" ht="12.75" hidden="1" x14ac:dyDescent="0.25"/>
    <row r="1111" ht="12.75" hidden="1" x14ac:dyDescent="0.25"/>
    <row r="1112" ht="12.75" hidden="1" x14ac:dyDescent="0.25"/>
    <row r="1113" ht="12.75" hidden="1" x14ac:dyDescent="0.25"/>
    <row r="1114" ht="12.75" hidden="1" x14ac:dyDescent="0.25"/>
    <row r="1115" ht="12.75" hidden="1" x14ac:dyDescent="0.25"/>
    <row r="1116" ht="12.75" hidden="1" x14ac:dyDescent="0.25"/>
    <row r="1117" ht="12.75" hidden="1" x14ac:dyDescent="0.25"/>
    <row r="1118" ht="12.75" hidden="1" x14ac:dyDescent="0.25"/>
    <row r="1119" ht="12.75" hidden="1" x14ac:dyDescent="0.25"/>
    <row r="1120" ht="12.75" hidden="1" x14ac:dyDescent="0.25"/>
    <row r="1121" ht="12.75" hidden="1" x14ac:dyDescent="0.25"/>
    <row r="1122" ht="12.75" hidden="1" x14ac:dyDescent="0.25"/>
    <row r="1123" ht="12.75" hidden="1" x14ac:dyDescent="0.25"/>
    <row r="1124" ht="12.75" hidden="1" x14ac:dyDescent="0.25"/>
    <row r="1125" ht="12.75" hidden="1" x14ac:dyDescent="0.25"/>
    <row r="1126" ht="12.75" hidden="1" x14ac:dyDescent="0.25"/>
    <row r="1127" ht="12.75" hidden="1" x14ac:dyDescent="0.25"/>
    <row r="1128" ht="12.75" hidden="1" x14ac:dyDescent="0.25"/>
    <row r="1129" ht="12.75" hidden="1" x14ac:dyDescent="0.25"/>
    <row r="1130" ht="12.75" hidden="1" x14ac:dyDescent="0.25"/>
    <row r="1131" ht="12.75" hidden="1" x14ac:dyDescent="0.25"/>
    <row r="1132" ht="12.75" hidden="1" x14ac:dyDescent="0.25"/>
    <row r="1133" ht="12.75" hidden="1" x14ac:dyDescent="0.25"/>
    <row r="1134" ht="12.75" hidden="1" x14ac:dyDescent="0.25"/>
    <row r="1135" ht="12.75" hidden="1" x14ac:dyDescent="0.25"/>
    <row r="1136" ht="12.75" hidden="1" x14ac:dyDescent="0.25"/>
    <row r="1137" ht="12.75" hidden="1" x14ac:dyDescent="0.25"/>
    <row r="1138" ht="12.75" hidden="1" x14ac:dyDescent="0.25"/>
    <row r="1139" ht="12.75" hidden="1" x14ac:dyDescent="0.25"/>
    <row r="1140" ht="12.75" hidden="1" x14ac:dyDescent="0.25"/>
    <row r="1141" ht="12.75" hidden="1" x14ac:dyDescent="0.25"/>
    <row r="1142" ht="12.75" hidden="1" x14ac:dyDescent="0.25"/>
    <row r="1143" ht="12.75" hidden="1" x14ac:dyDescent="0.25"/>
    <row r="1144" ht="12.75" hidden="1" x14ac:dyDescent="0.25"/>
    <row r="1145" ht="12.75" hidden="1" x14ac:dyDescent="0.25"/>
    <row r="1146" ht="12.75" hidden="1" x14ac:dyDescent="0.25"/>
    <row r="1147" ht="12.75" hidden="1" x14ac:dyDescent="0.25"/>
    <row r="1148" ht="12.75" hidden="1" x14ac:dyDescent="0.25"/>
    <row r="1149" ht="12.75" hidden="1" x14ac:dyDescent="0.25"/>
    <row r="1150" ht="12.75" hidden="1" x14ac:dyDescent="0.25"/>
    <row r="1151" ht="12.75" hidden="1" x14ac:dyDescent="0.25"/>
    <row r="1152" ht="12.75" hidden="1" x14ac:dyDescent="0.25"/>
    <row r="1153" ht="12.75" hidden="1" x14ac:dyDescent="0.25"/>
    <row r="1154" ht="12.75" hidden="1" x14ac:dyDescent="0.25"/>
    <row r="1155" ht="12.75" hidden="1" x14ac:dyDescent="0.25"/>
    <row r="1156" ht="12.75" hidden="1" x14ac:dyDescent="0.25"/>
    <row r="1157" ht="12.75" hidden="1" x14ac:dyDescent="0.25"/>
    <row r="1158" ht="12.75" hidden="1" x14ac:dyDescent="0.25"/>
    <row r="1159" ht="12.75" hidden="1" x14ac:dyDescent="0.25"/>
    <row r="1160" ht="12.75" hidden="1" x14ac:dyDescent="0.25"/>
    <row r="1161" ht="12.75" hidden="1" x14ac:dyDescent="0.25"/>
    <row r="1162" ht="12.75" hidden="1" x14ac:dyDescent="0.25"/>
    <row r="1163" ht="12.75" hidden="1" x14ac:dyDescent="0.25"/>
    <row r="1164" ht="12.75" hidden="1" x14ac:dyDescent="0.25"/>
    <row r="1165" ht="12.75" hidden="1" x14ac:dyDescent="0.25"/>
    <row r="1166" ht="12.75" hidden="1" x14ac:dyDescent="0.25"/>
    <row r="1167" ht="12.75" hidden="1" x14ac:dyDescent="0.25"/>
    <row r="1168" ht="12.75" hidden="1" x14ac:dyDescent="0.25"/>
    <row r="1169" ht="12.75" hidden="1" x14ac:dyDescent="0.25"/>
    <row r="1170" ht="12.75" hidden="1" x14ac:dyDescent="0.25"/>
    <row r="1171" ht="12.75" hidden="1" x14ac:dyDescent="0.25"/>
    <row r="1172" ht="12.75" hidden="1" x14ac:dyDescent="0.25"/>
    <row r="1173" ht="12.75" hidden="1" x14ac:dyDescent="0.25"/>
    <row r="1174" ht="12.75" hidden="1" x14ac:dyDescent="0.25"/>
    <row r="1175" ht="12.75" hidden="1" x14ac:dyDescent="0.25"/>
    <row r="1176" ht="12.75" hidden="1" x14ac:dyDescent="0.25"/>
    <row r="1177" ht="12.75" hidden="1" x14ac:dyDescent="0.25"/>
    <row r="1178" ht="12.75" hidden="1" x14ac:dyDescent="0.25"/>
    <row r="1179" ht="12.75" hidden="1" x14ac:dyDescent="0.25"/>
    <row r="1180" ht="12.75" hidden="1" x14ac:dyDescent="0.25"/>
    <row r="1181" ht="12.75" hidden="1" x14ac:dyDescent="0.25"/>
    <row r="1182" ht="12.75" hidden="1" x14ac:dyDescent="0.25"/>
    <row r="1183" ht="12.75" hidden="1" x14ac:dyDescent="0.25"/>
    <row r="1184" ht="12.75" hidden="1" x14ac:dyDescent="0.25"/>
    <row r="1185" ht="12.75" hidden="1" x14ac:dyDescent="0.25"/>
    <row r="1186" ht="12.75" hidden="1" x14ac:dyDescent="0.25"/>
    <row r="1187" ht="12.75" hidden="1" x14ac:dyDescent="0.25"/>
    <row r="1188" ht="12.75" hidden="1" x14ac:dyDescent="0.25"/>
    <row r="1189" ht="12.75" hidden="1" x14ac:dyDescent="0.25"/>
    <row r="1190" ht="12.75" hidden="1" x14ac:dyDescent="0.25"/>
    <row r="1191" ht="12.75" hidden="1" x14ac:dyDescent="0.25"/>
    <row r="1192" ht="12.75" hidden="1" x14ac:dyDescent="0.25"/>
    <row r="1193" ht="12.75" hidden="1" x14ac:dyDescent="0.25"/>
    <row r="1194" ht="12.75" hidden="1" x14ac:dyDescent="0.25"/>
    <row r="1195" ht="12.75" hidden="1" x14ac:dyDescent="0.25"/>
    <row r="1196" ht="12.75" hidden="1" x14ac:dyDescent="0.25"/>
    <row r="1197" ht="12.75" hidden="1" x14ac:dyDescent="0.25"/>
    <row r="1198" ht="12.75" hidden="1" x14ac:dyDescent="0.25"/>
    <row r="1199" ht="12.75" hidden="1" x14ac:dyDescent="0.25"/>
    <row r="1200" ht="12.75" hidden="1" x14ac:dyDescent="0.25"/>
    <row r="1201" ht="12.75" hidden="1" x14ac:dyDescent="0.25"/>
    <row r="1202" ht="12.75" hidden="1" x14ac:dyDescent="0.25"/>
    <row r="1203" ht="12.75" hidden="1" x14ac:dyDescent="0.25"/>
    <row r="1204" ht="12.75" hidden="1" x14ac:dyDescent="0.25"/>
    <row r="1205" ht="12.75" hidden="1" x14ac:dyDescent="0.25"/>
    <row r="1206" ht="12.75" hidden="1" x14ac:dyDescent="0.25"/>
    <row r="1207" ht="12.75" hidden="1" x14ac:dyDescent="0.25"/>
    <row r="1208" ht="12.75" hidden="1" x14ac:dyDescent="0.25"/>
    <row r="1209" ht="12.75" hidden="1" x14ac:dyDescent="0.25"/>
    <row r="1210" ht="12.75" hidden="1" x14ac:dyDescent="0.25"/>
    <row r="1211" ht="12.75" hidden="1" x14ac:dyDescent="0.25"/>
    <row r="1212" ht="12.75" hidden="1" x14ac:dyDescent="0.25"/>
    <row r="1213" ht="12.75" hidden="1" x14ac:dyDescent="0.25"/>
    <row r="1214" ht="12.75" hidden="1" x14ac:dyDescent="0.25"/>
    <row r="1215" ht="12.75" hidden="1" x14ac:dyDescent="0.25"/>
    <row r="1216" ht="12.75" hidden="1" x14ac:dyDescent="0.25"/>
    <row r="1217" ht="12.75" hidden="1" x14ac:dyDescent="0.25"/>
    <row r="1218" ht="12.75" hidden="1" x14ac:dyDescent="0.25"/>
    <row r="1219" ht="12.75" hidden="1" x14ac:dyDescent="0.25"/>
    <row r="1220" ht="12.75" hidden="1" x14ac:dyDescent="0.25"/>
    <row r="1221" ht="12.75" hidden="1" x14ac:dyDescent="0.25"/>
    <row r="1222" ht="12.75" hidden="1" x14ac:dyDescent="0.25"/>
    <row r="1223" ht="12.75" hidden="1" x14ac:dyDescent="0.25"/>
    <row r="1224" ht="12.75" hidden="1" x14ac:dyDescent="0.25"/>
    <row r="1225" ht="12.75" hidden="1" x14ac:dyDescent="0.25"/>
    <row r="1226" ht="12.75" hidden="1" x14ac:dyDescent="0.25"/>
    <row r="1227" ht="12.75" hidden="1" x14ac:dyDescent="0.25"/>
    <row r="1228" ht="12.75" hidden="1" x14ac:dyDescent="0.25"/>
    <row r="1229" ht="12.75" hidden="1" x14ac:dyDescent="0.25"/>
    <row r="1230" ht="12.75" hidden="1" x14ac:dyDescent="0.25"/>
    <row r="1231" ht="12.75" hidden="1" x14ac:dyDescent="0.25"/>
    <row r="1232" ht="12.75" hidden="1" x14ac:dyDescent="0.25"/>
    <row r="1233" ht="12.75" hidden="1" x14ac:dyDescent="0.25"/>
    <row r="1234" ht="12.75" hidden="1" x14ac:dyDescent="0.25"/>
    <row r="1235" ht="12.75" hidden="1" x14ac:dyDescent="0.25"/>
    <row r="1236" ht="12.75" hidden="1" x14ac:dyDescent="0.25"/>
    <row r="1237" ht="12.75" hidden="1" x14ac:dyDescent="0.25"/>
    <row r="1238" ht="12.75" hidden="1" x14ac:dyDescent="0.25"/>
    <row r="1239" ht="12.75" hidden="1" x14ac:dyDescent="0.25"/>
    <row r="1240" ht="12.75" hidden="1" x14ac:dyDescent="0.25"/>
    <row r="1241" ht="12.75" hidden="1" x14ac:dyDescent="0.25"/>
    <row r="1242" ht="12.75" hidden="1" x14ac:dyDescent="0.25"/>
    <row r="1243" ht="12.75" hidden="1" x14ac:dyDescent="0.25"/>
    <row r="1244" ht="12.75" hidden="1" x14ac:dyDescent="0.25"/>
    <row r="1245" ht="12.75" hidden="1" x14ac:dyDescent="0.25"/>
    <row r="1246" ht="12.75" hidden="1" x14ac:dyDescent="0.25"/>
    <row r="1247" ht="12.75" hidden="1" x14ac:dyDescent="0.25"/>
    <row r="1248" ht="12.75" hidden="1" x14ac:dyDescent="0.25"/>
    <row r="1249" ht="12.75" hidden="1" x14ac:dyDescent="0.25"/>
    <row r="1250" ht="12.75" hidden="1" x14ac:dyDescent="0.25"/>
    <row r="1251" ht="12.75" hidden="1" x14ac:dyDescent="0.25"/>
    <row r="1252" ht="12.75" hidden="1" x14ac:dyDescent="0.25"/>
    <row r="1253" ht="12.75" hidden="1" x14ac:dyDescent="0.25"/>
    <row r="1254" ht="12.75" hidden="1" x14ac:dyDescent="0.25"/>
    <row r="1255" ht="12.75" hidden="1" x14ac:dyDescent="0.25"/>
    <row r="1256" ht="12.75" hidden="1" x14ac:dyDescent="0.25"/>
    <row r="1257" ht="12.75" hidden="1" x14ac:dyDescent="0.25"/>
    <row r="1258" ht="12.75" hidden="1" x14ac:dyDescent="0.25"/>
    <row r="1259" ht="12.75" hidden="1" x14ac:dyDescent="0.25"/>
    <row r="1260" ht="12.75" hidden="1" x14ac:dyDescent="0.25"/>
    <row r="1261" ht="12.75" hidden="1" x14ac:dyDescent="0.25"/>
    <row r="1262" ht="12.75" hidden="1" x14ac:dyDescent="0.25"/>
    <row r="1263" ht="12.75" hidden="1" x14ac:dyDescent="0.25"/>
    <row r="1264" ht="12.75" hidden="1" x14ac:dyDescent="0.25"/>
    <row r="1265" ht="12.75" hidden="1" x14ac:dyDescent="0.25"/>
    <row r="1266" ht="12.75" hidden="1" x14ac:dyDescent="0.25"/>
    <row r="1267" ht="12.75" hidden="1" x14ac:dyDescent="0.25"/>
    <row r="1268" ht="12.75" hidden="1" x14ac:dyDescent="0.25"/>
    <row r="1269" ht="12.75" hidden="1" x14ac:dyDescent="0.25"/>
    <row r="1270" ht="12.75" hidden="1" x14ac:dyDescent="0.25"/>
    <row r="1271" ht="12.75" hidden="1" x14ac:dyDescent="0.25"/>
    <row r="1272" ht="12.75" hidden="1" x14ac:dyDescent="0.25"/>
    <row r="1273" ht="12.75" hidden="1" x14ac:dyDescent="0.25"/>
    <row r="1274" ht="12.75" hidden="1" x14ac:dyDescent="0.25"/>
    <row r="1275" ht="12.75" hidden="1" x14ac:dyDescent="0.25"/>
    <row r="1276" ht="12.75" hidden="1" x14ac:dyDescent="0.25"/>
    <row r="1277" ht="12.75" hidden="1" x14ac:dyDescent="0.25"/>
    <row r="1278" ht="12.75" hidden="1" x14ac:dyDescent="0.25"/>
    <row r="1279" ht="12.75" hidden="1" x14ac:dyDescent="0.25"/>
    <row r="1280" ht="12.75" hidden="1" x14ac:dyDescent="0.25"/>
    <row r="1281" ht="12.75" hidden="1" x14ac:dyDescent="0.25"/>
    <row r="1282" ht="12.75" hidden="1" x14ac:dyDescent="0.25"/>
    <row r="1283" ht="12.75" hidden="1" x14ac:dyDescent="0.25"/>
    <row r="1284" ht="12.75" hidden="1" x14ac:dyDescent="0.25"/>
    <row r="1285" ht="12.75" hidden="1" x14ac:dyDescent="0.25"/>
    <row r="1286" ht="12.75" hidden="1" x14ac:dyDescent="0.25"/>
    <row r="1287" ht="12.75" hidden="1" x14ac:dyDescent="0.25"/>
    <row r="1288" ht="12.75" hidden="1" x14ac:dyDescent="0.25"/>
    <row r="1289" ht="12.75" hidden="1" x14ac:dyDescent="0.25"/>
    <row r="1290" ht="12.75" hidden="1" x14ac:dyDescent="0.25"/>
    <row r="1291" ht="12.75" hidden="1" x14ac:dyDescent="0.25"/>
    <row r="1292" ht="12.75" hidden="1" x14ac:dyDescent="0.25"/>
    <row r="1293" ht="12.75" hidden="1" x14ac:dyDescent="0.25"/>
    <row r="1294" ht="12.75" hidden="1" x14ac:dyDescent="0.25"/>
    <row r="1295" ht="12.75" hidden="1" x14ac:dyDescent="0.25"/>
    <row r="1296" ht="12.75" hidden="1" x14ac:dyDescent="0.25"/>
    <row r="1297" ht="12.75" hidden="1" x14ac:dyDescent="0.25"/>
    <row r="1298" ht="12.75" hidden="1" x14ac:dyDescent="0.25"/>
    <row r="1299" ht="12.75" hidden="1" x14ac:dyDescent="0.25"/>
    <row r="1300" ht="12.75" hidden="1" x14ac:dyDescent="0.25"/>
    <row r="1301" ht="12.75" hidden="1" x14ac:dyDescent="0.25"/>
    <row r="1302" ht="12.75" hidden="1" x14ac:dyDescent="0.25"/>
    <row r="1303" ht="12.75" hidden="1" x14ac:dyDescent="0.25"/>
    <row r="1304" ht="12.75" hidden="1" x14ac:dyDescent="0.25"/>
    <row r="1305" ht="12.75" hidden="1" x14ac:dyDescent="0.25"/>
    <row r="1306" ht="12.75" hidden="1" x14ac:dyDescent="0.25"/>
    <row r="1307" ht="12.75" hidden="1" x14ac:dyDescent="0.25"/>
    <row r="1308" ht="12.75" hidden="1" x14ac:dyDescent="0.25"/>
    <row r="1309" ht="12.75" hidden="1" x14ac:dyDescent="0.25"/>
    <row r="1310" ht="12.75" hidden="1" x14ac:dyDescent="0.25"/>
    <row r="1311" ht="12.75" hidden="1" x14ac:dyDescent="0.25"/>
    <row r="1312" ht="12.75" hidden="1" x14ac:dyDescent="0.25"/>
    <row r="1313" ht="12.75" hidden="1" x14ac:dyDescent="0.25"/>
    <row r="1314" ht="12.75" hidden="1" x14ac:dyDescent="0.25"/>
    <row r="1315" ht="12.75" hidden="1" x14ac:dyDescent="0.25"/>
    <row r="1316" ht="12.75" hidden="1" x14ac:dyDescent="0.25"/>
    <row r="1317" ht="12.75" hidden="1" x14ac:dyDescent="0.25"/>
    <row r="1318" ht="12.75" hidden="1" x14ac:dyDescent="0.25"/>
    <row r="1319" ht="12.75" hidden="1" x14ac:dyDescent="0.25"/>
    <row r="1320" ht="12.75" hidden="1" x14ac:dyDescent="0.25"/>
    <row r="1321" ht="12.75" hidden="1" x14ac:dyDescent="0.25"/>
    <row r="1322" ht="12.75" hidden="1" x14ac:dyDescent="0.25"/>
    <row r="1323" ht="12.75" hidden="1" x14ac:dyDescent="0.25"/>
    <row r="1324" ht="12.75" hidden="1" x14ac:dyDescent="0.25"/>
    <row r="1325" ht="12.75" hidden="1" x14ac:dyDescent="0.25"/>
    <row r="1326" ht="12.75" hidden="1" x14ac:dyDescent="0.25"/>
    <row r="1327" ht="12.75" hidden="1" x14ac:dyDescent="0.25"/>
    <row r="1328" ht="12.75" hidden="1" x14ac:dyDescent="0.25"/>
    <row r="1329" ht="12.75" hidden="1" x14ac:dyDescent="0.25"/>
    <row r="1330" ht="12.75" hidden="1" x14ac:dyDescent="0.25"/>
    <row r="1331" ht="12.75" hidden="1" x14ac:dyDescent="0.25"/>
    <row r="1332" ht="12.75" hidden="1" x14ac:dyDescent="0.25"/>
    <row r="1333" ht="12.75" hidden="1" x14ac:dyDescent="0.25"/>
    <row r="1334" ht="12.75" hidden="1" x14ac:dyDescent="0.25"/>
    <row r="1335" ht="12.75" hidden="1" x14ac:dyDescent="0.25"/>
    <row r="1336" ht="12.75" hidden="1" x14ac:dyDescent="0.25"/>
    <row r="1337" ht="12.75" hidden="1" x14ac:dyDescent="0.25"/>
    <row r="1338" ht="12.75" hidden="1" x14ac:dyDescent="0.25"/>
    <row r="1339" ht="12.75" hidden="1" x14ac:dyDescent="0.25"/>
    <row r="1340" ht="12.75" hidden="1" x14ac:dyDescent="0.25"/>
    <row r="1341" ht="12.75" hidden="1" x14ac:dyDescent="0.25"/>
    <row r="1342" ht="12.75" hidden="1" x14ac:dyDescent="0.25"/>
    <row r="1343" ht="12.75" hidden="1" x14ac:dyDescent="0.25"/>
    <row r="1344" ht="12.75" hidden="1" x14ac:dyDescent="0.25"/>
    <row r="1345" ht="12.75" hidden="1" x14ac:dyDescent="0.25"/>
    <row r="1346" ht="12.75" hidden="1" x14ac:dyDescent="0.25"/>
    <row r="1347" ht="12.75" hidden="1" x14ac:dyDescent="0.25"/>
    <row r="1348" ht="12.75" hidden="1" x14ac:dyDescent="0.25"/>
    <row r="1349" ht="12.75" hidden="1" x14ac:dyDescent="0.25"/>
    <row r="1350" ht="12.75" hidden="1" x14ac:dyDescent="0.25"/>
    <row r="1351" ht="12.75" hidden="1" x14ac:dyDescent="0.25"/>
    <row r="1352" ht="12.75" hidden="1" x14ac:dyDescent="0.25"/>
    <row r="1353" ht="12.75" hidden="1" x14ac:dyDescent="0.25"/>
    <row r="1354" ht="12.75" hidden="1" x14ac:dyDescent="0.25"/>
    <row r="1355" ht="12.75" hidden="1" x14ac:dyDescent="0.25"/>
    <row r="1356" ht="12.75" hidden="1" x14ac:dyDescent="0.25"/>
    <row r="1357" ht="12.75" hidden="1" x14ac:dyDescent="0.25"/>
    <row r="1358" ht="12.75" hidden="1" x14ac:dyDescent="0.25"/>
    <row r="1359" ht="12.75" hidden="1" x14ac:dyDescent="0.25"/>
    <row r="1360" ht="12.75" hidden="1" x14ac:dyDescent="0.25"/>
    <row r="1361" ht="12.75" hidden="1" x14ac:dyDescent="0.25"/>
    <row r="1362" ht="12.75" hidden="1" x14ac:dyDescent="0.25"/>
    <row r="1363" ht="12.75" hidden="1" x14ac:dyDescent="0.25"/>
    <row r="1364" ht="12.75" hidden="1" x14ac:dyDescent="0.25"/>
    <row r="1365" ht="12.75" hidden="1" x14ac:dyDescent="0.25"/>
    <row r="1366" ht="12.75" hidden="1" x14ac:dyDescent="0.25"/>
    <row r="1367" ht="12.75" hidden="1" x14ac:dyDescent="0.25"/>
    <row r="1368" ht="12.75" hidden="1" x14ac:dyDescent="0.25"/>
    <row r="1369" ht="12.75" hidden="1" x14ac:dyDescent="0.25"/>
    <row r="1370" ht="12.75" hidden="1" x14ac:dyDescent="0.25"/>
    <row r="1371" ht="12.75" hidden="1" x14ac:dyDescent="0.25"/>
    <row r="1372" ht="12.75" hidden="1" x14ac:dyDescent="0.25"/>
    <row r="1373" ht="12.75" hidden="1" x14ac:dyDescent="0.25"/>
    <row r="1374" ht="12.75" hidden="1" x14ac:dyDescent="0.25"/>
    <row r="1375" ht="12.75" hidden="1" x14ac:dyDescent="0.25"/>
    <row r="1376" ht="12.75" hidden="1" x14ac:dyDescent="0.25"/>
    <row r="1377" ht="12.75" hidden="1" x14ac:dyDescent="0.25"/>
    <row r="1378" ht="12.75" hidden="1" x14ac:dyDescent="0.25"/>
    <row r="1379" ht="12.75" hidden="1" x14ac:dyDescent="0.25"/>
    <row r="1380" ht="12.75" hidden="1" x14ac:dyDescent="0.25"/>
    <row r="1381" ht="12.75" hidden="1" x14ac:dyDescent="0.25"/>
    <row r="1382" ht="12.75" hidden="1" x14ac:dyDescent="0.25"/>
    <row r="1383" ht="12.75" hidden="1" x14ac:dyDescent="0.25"/>
    <row r="1384" ht="12.75" hidden="1" x14ac:dyDescent="0.25"/>
    <row r="1385" ht="12.75" hidden="1" x14ac:dyDescent="0.25"/>
    <row r="1386" ht="12.75" hidden="1" x14ac:dyDescent="0.25"/>
    <row r="1387" ht="12.75" hidden="1" x14ac:dyDescent="0.25"/>
    <row r="1388" ht="12.75" hidden="1" x14ac:dyDescent="0.25"/>
    <row r="1389" ht="12.75" hidden="1" x14ac:dyDescent="0.25"/>
    <row r="1390" ht="12.75" hidden="1" x14ac:dyDescent="0.25"/>
    <row r="1391" ht="12.75" hidden="1" x14ac:dyDescent="0.25"/>
    <row r="1392" ht="12.75" hidden="1" x14ac:dyDescent="0.25"/>
    <row r="1393" ht="12.75" hidden="1" x14ac:dyDescent="0.25"/>
    <row r="1394" ht="12.75" hidden="1" x14ac:dyDescent="0.25"/>
    <row r="1395" ht="12.75" hidden="1" x14ac:dyDescent="0.25"/>
    <row r="1396" ht="12.75" hidden="1" x14ac:dyDescent="0.25"/>
    <row r="1397" ht="12.75" hidden="1" x14ac:dyDescent="0.25"/>
    <row r="1398" ht="12.75" hidden="1" x14ac:dyDescent="0.25"/>
    <row r="1399" ht="12.75" hidden="1" x14ac:dyDescent="0.25"/>
    <row r="1400" ht="12.75" hidden="1" x14ac:dyDescent="0.25"/>
    <row r="1401" ht="12.75" hidden="1" x14ac:dyDescent="0.25"/>
    <row r="1402" ht="12.75" hidden="1" x14ac:dyDescent="0.25"/>
    <row r="1403" ht="12.75" hidden="1" x14ac:dyDescent="0.25"/>
    <row r="1404" ht="12.75" hidden="1" x14ac:dyDescent="0.25"/>
    <row r="1405" ht="12.75" hidden="1" x14ac:dyDescent="0.25"/>
    <row r="1406" ht="12.75" hidden="1" x14ac:dyDescent="0.25"/>
    <row r="1407" ht="12.75" hidden="1" x14ac:dyDescent="0.25"/>
    <row r="1408" ht="12.75" hidden="1" x14ac:dyDescent="0.25"/>
    <row r="1409" ht="12.75" hidden="1" x14ac:dyDescent="0.25"/>
    <row r="1410" ht="12.75" hidden="1" x14ac:dyDescent="0.25"/>
    <row r="1411" ht="12.75" hidden="1" x14ac:dyDescent="0.25"/>
    <row r="1412" ht="12.75" hidden="1" x14ac:dyDescent="0.25"/>
    <row r="1413" ht="12.75" hidden="1" x14ac:dyDescent="0.25"/>
    <row r="1414" ht="12.75" hidden="1" x14ac:dyDescent="0.25"/>
    <row r="1415" ht="12.75" hidden="1" x14ac:dyDescent="0.25"/>
    <row r="1416" ht="12.75" hidden="1" x14ac:dyDescent="0.25"/>
    <row r="1417" ht="12.75" hidden="1" x14ac:dyDescent="0.25"/>
    <row r="1418" ht="12.75" hidden="1" x14ac:dyDescent="0.25"/>
    <row r="1419" ht="12.75" hidden="1" x14ac:dyDescent="0.25"/>
    <row r="1420" ht="12.75" hidden="1" x14ac:dyDescent="0.25"/>
    <row r="1421" ht="12.75" hidden="1" x14ac:dyDescent="0.25"/>
    <row r="1422" ht="12.75" hidden="1" x14ac:dyDescent="0.25"/>
    <row r="1423" ht="12.75" hidden="1" x14ac:dyDescent="0.25"/>
    <row r="1424" ht="12.75" hidden="1" x14ac:dyDescent="0.25"/>
    <row r="1425" ht="12.75" hidden="1" x14ac:dyDescent="0.25"/>
    <row r="1426" ht="12.75" hidden="1" x14ac:dyDescent="0.25"/>
    <row r="1427" ht="12.75" hidden="1" x14ac:dyDescent="0.25"/>
    <row r="1428" ht="12.75" hidden="1" x14ac:dyDescent="0.25"/>
    <row r="1429" ht="12.75" hidden="1" x14ac:dyDescent="0.25"/>
    <row r="1430" ht="12.75" hidden="1" x14ac:dyDescent="0.25"/>
    <row r="1431" ht="12.75" hidden="1" x14ac:dyDescent="0.25"/>
    <row r="1432" ht="12.75" hidden="1" x14ac:dyDescent="0.25"/>
    <row r="1433" ht="12.75" hidden="1" x14ac:dyDescent="0.25"/>
    <row r="1434" ht="12.75" hidden="1" x14ac:dyDescent="0.25"/>
    <row r="1435" ht="12.75" hidden="1" x14ac:dyDescent="0.25"/>
    <row r="1436" ht="12.75" hidden="1" x14ac:dyDescent="0.25"/>
    <row r="1437" ht="12.75" hidden="1" x14ac:dyDescent="0.25"/>
    <row r="1438" ht="12.75" hidden="1" x14ac:dyDescent="0.25"/>
    <row r="1439" ht="12.75" hidden="1" x14ac:dyDescent="0.25"/>
    <row r="1440" ht="12.75" hidden="1" x14ac:dyDescent="0.25"/>
    <row r="1441" ht="12.75" hidden="1" x14ac:dyDescent="0.25"/>
    <row r="1442" ht="12.75" hidden="1" x14ac:dyDescent="0.25"/>
    <row r="1443" ht="12.75" hidden="1" x14ac:dyDescent="0.25"/>
    <row r="1444" ht="12.75" hidden="1" x14ac:dyDescent="0.25"/>
    <row r="1445" ht="12.75" hidden="1" x14ac:dyDescent="0.25"/>
    <row r="1446" ht="12.75" hidden="1" x14ac:dyDescent="0.25"/>
    <row r="1447" ht="12.75" hidden="1" x14ac:dyDescent="0.25"/>
    <row r="1448" ht="12.75" hidden="1" x14ac:dyDescent="0.25"/>
    <row r="1449" ht="12.75" hidden="1" x14ac:dyDescent="0.25"/>
    <row r="1450" ht="12.75" hidden="1" x14ac:dyDescent="0.25"/>
    <row r="1451" ht="12.75" hidden="1" x14ac:dyDescent="0.25"/>
    <row r="1452" ht="12.75" hidden="1" x14ac:dyDescent="0.25"/>
    <row r="1453" ht="12.75" hidden="1" x14ac:dyDescent="0.25"/>
    <row r="1454" ht="12.75" hidden="1" x14ac:dyDescent="0.25"/>
    <row r="1455" ht="12.75" hidden="1" x14ac:dyDescent="0.25"/>
    <row r="1456" ht="12.75" hidden="1" x14ac:dyDescent="0.25"/>
    <row r="1457" ht="12.75" hidden="1" x14ac:dyDescent="0.25"/>
    <row r="1458" ht="12.75" hidden="1" x14ac:dyDescent="0.25"/>
    <row r="1459" ht="12.75" hidden="1" x14ac:dyDescent="0.25"/>
    <row r="1460" ht="12.75" hidden="1" x14ac:dyDescent="0.25"/>
    <row r="1461" ht="12.75" hidden="1" x14ac:dyDescent="0.25"/>
    <row r="1462" ht="12.75" hidden="1" x14ac:dyDescent="0.25"/>
    <row r="1463" ht="12.75" hidden="1" x14ac:dyDescent="0.25"/>
    <row r="1464" ht="12.75" hidden="1" x14ac:dyDescent="0.25"/>
    <row r="1465" ht="12.75" hidden="1" x14ac:dyDescent="0.25"/>
    <row r="1466" ht="12.75" hidden="1" x14ac:dyDescent="0.25"/>
    <row r="1467" ht="12.75" hidden="1" x14ac:dyDescent="0.25"/>
    <row r="1468" ht="12.75" hidden="1" x14ac:dyDescent="0.25"/>
    <row r="1469" ht="12.75" hidden="1" x14ac:dyDescent="0.25"/>
    <row r="1470" ht="12.75" hidden="1" x14ac:dyDescent="0.25"/>
    <row r="1471" ht="12.75" hidden="1" x14ac:dyDescent="0.25"/>
    <row r="1472" ht="12.75" hidden="1" x14ac:dyDescent="0.25"/>
    <row r="1473" ht="12.75" hidden="1" x14ac:dyDescent="0.25"/>
    <row r="1474" ht="12.75" hidden="1" x14ac:dyDescent="0.25"/>
    <row r="1475" ht="12.75" hidden="1" x14ac:dyDescent="0.25"/>
    <row r="1476" ht="12.75" hidden="1" x14ac:dyDescent="0.25"/>
    <row r="1477" ht="12.75" hidden="1" x14ac:dyDescent="0.25"/>
    <row r="1478" ht="12.75" hidden="1" x14ac:dyDescent="0.25"/>
    <row r="1479" ht="12.75" hidden="1" x14ac:dyDescent="0.25"/>
    <row r="1480" ht="12.75" hidden="1" x14ac:dyDescent="0.25"/>
    <row r="1481" ht="12.75" hidden="1" x14ac:dyDescent="0.25"/>
    <row r="1482" ht="12.75" hidden="1" x14ac:dyDescent="0.25"/>
    <row r="1483" ht="12.75" hidden="1" x14ac:dyDescent="0.25"/>
    <row r="1484" ht="12.75" hidden="1" x14ac:dyDescent="0.25"/>
    <row r="1485" ht="12.75" hidden="1" x14ac:dyDescent="0.25"/>
    <row r="1486" ht="12.75" hidden="1" x14ac:dyDescent="0.25"/>
    <row r="1487" ht="12.75" hidden="1" x14ac:dyDescent="0.25"/>
    <row r="1488" ht="12.75" hidden="1" x14ac:dyDescent="0.25"/>
    <row r="1489" ht="12.75" hidden="1" x14ac:dyDescent="0.25"/>
    <row r="1490" ht="12.75" hidden="1" x14ac:dyDescent="0.25"/>
    <row r="1491" ht="12.75" hidden="1" x14ac:dyDescent="0.25"/>
    <row r="1492" ht="12.75" hidden="1" x14ac:dyDescent="0.25"/>
    <row r="1493" ht="12.75" hidden="1" x14ac:dyDescent="0.25"/>
    <row r="1494" ht="12.75" hidden="1" x14ac:dyDescent="0.25"/>
    <row r="1495" ht="12.75" hidden="1" x14ac:dyDescent="0.25"/>
    <row r="1496" ht="12.75" hidden="1" x14ac:dyDescent="0.25"/>
    <row r="1497" ht="12.75" hidden="1" x14ac:dyDescent="0.25"/>
    <row r="1498" ht="12.75" hidden="1" x14ac:dyDescent="0.25"/>
    <row r="1499" ht="12.75" hidden="1" x14ac:dyDescent="0.25"/>
    <row r="1500" ht="12.75" hidden="1" x14ac:dyDescent="0.25"/>
    <row r="1501" ht="12.75" hidden="1" x14ac:dyDescent="0.25"/>
    <row r="1502" ht="12.75" hidden="1" x14ac:dyDescent="0.25"/>
    <row r="1503" ht="12.75" hidden="1" x14ac:dyDescent="0.25"/>
    <row r="1504" ht="12.75" hidden="1" x14ac:dyDescent="0.25"/>
    <row r="1505" ht="12.75" hidden="1" x14ac:dyDescent="0.25"/>
    <row r="1506" ht="12.75" hidden="1" x14ac:dyDescent="0.25"/>
    <row r="1507" ht="12.75" hidden="1" x14ac:dyDescent="0.25"/>
    <row r="1508" ht="12.75" hidden="1" x14ac:dyDescent="0.25"/>
    <row r="1509" ht="12.75" hidden="1" x14ac:dyDescent="0.25"/>
    <row r="1510" ht="12.75" hidden="1" x14ac:dyDescent="0.25"/>
    <row r="1511" ht="12.75" hidden="1" x14ac:dyDescent="0.25"/>
    <row r="1512" ht="12.75" hidden="1" x14ac:dyDescent="0.25"/>
    <row r="1513" ht="12.75" hidden="1" x14ac:dyDescent="0.25"/>
    <row r="1514" ht="12.75" hidden="1" x14ac:dyDescent="0.25"/>
    <row r="1515" ht="12.75" hidden="1" x14ac:dyDescent="0.25"/>
    <row r="1516" ht="12.75" hidden="1" x14ac:dyDescent="0.25"/>
    <row r="1517" ht="12.75" hidden="1" x14ac:dyDescent="0.25"/>
    <row r="1518" ht="12.75" hidden="1" x14ac:dyDescent="0.25"/>
    <row r="1519" ht="12.75" hidden="1" x14ac:dyDescent="0.25"/>
    <row r="1520" ht="12.75" hidden="1" x14ac:dyDescent="0.25"/>
    <row r="1521" ht="12.75" hidden="1" x14ac:dyDescent="0.25"/>
    <row r="1522" ht="12.75" hidden="1" x14ac:dyDescent="0.25"/>
    <row r="1523" ht="12.75" hidden="1" x14ac:dyDescent="0.25"/>
    <row r="1524" ht="12.75" hidden="1" x14ac:dyDescent="0.25"/>
    <row r="1525" ht="12.75" hidden="1" x14ac:dyDescent="0.25"/>
    <row r="1526" ht="12.75" hidden="1" x14ac:dyDescent="0.25"/>
    <row r="1527" ht="12.75" hidden="1" x14ac:dyDescent="0.25"/>
    <row r="1528" ht="12.75" hidden="1" x14ac:dyDescent="0.25"/>
    <row r="1529" ht="12.75" hidden="1" x14ac:dyDescent="0.25"/>
    <row r="1530" ht="12.75" hidden="1" x14ac:dyDescent="0.25"/>
    <row r="1531" ht="12.75" hidden="1" x14ac:dyDescent="0.25"/>
    <row r="1532" ht="12.75" hidden="1" x14ac:dyDescent="0.25"/>
    <row r="1533" ht="12.75" hidden="1" x14ac:dyDescent="0.25"/>
    <row r="1534" ht="12.75" hidden="1" x14ac:dyDescent="0.25"/>
    <row r="1535" ht="12.75" hidden="1" x14ac:dyDescent="0.25"/>
    <row r="1536" ht="12.75" hidden="1" x14ac:dyDescent="0.25"/>
    <row r="1537" ht="12.75" hidden="1" x14ac:dyDescent="0.25"/>
    <row r="1538" ht="12.75" hidden="1" x14ac:dyDescent="0.25"/>
    <row r="1539" ht="12.75" hidden="1" x14ac:dyDescent="0.25"/>
    <row r="1540" ht="12.75" hidden="1" x14ac:dyDescent="0.25"/>
    <row r="1541" ht="12.75" hidden="1" x14ac:dyDescent="0.25"/>
    <row r="1542" ht="12.75" hidden="1" x14ac:dyDescent="0.25"/>
    <row r="1543" ht="12.75" hidden="1" x14ac:dyDescent="0.25"/>
    <row r="1544" ht="12.75" hidden="1" x14ac:dyDescent="0.25"/>
    <row r="1545" ht="12.75" hidden="1" x14ac:dyDescent="0.25"/>
    <row r="1546" ht="12.75" hidden="1" x14ac:dyDescent="0.25"/>
    <row r="1547" ht="12.75" hidden="1" x14ac:dyDescent="0.25"/>
    <row r="1548" ht="12.75" hidden="1" x14ac:dyDescent="0.25"/>
    <row r="1549" ht="12.75" hidden="1" x14ac:dyDescent="0.25"/>
    <row r="1550" ht="12.75" hidden="1" x14ac:dyDescent="0.25"/>
    <row r="1551" ht="12.75" hidden="1" x14ac:dyDescent="0.25"/>
    <row r="1552" ht="12.75" hidden="1" x14ac:dyDescent="0.25"/>
    <row r="1553" ht="12.75" hidden="1" x14ac:dyDescent="0.25"/>
    <row r="1554" ht="12.75" hidden="1" x14ac:dyDescent="0.25"/>
    <row r="1555" ht="12.75" hidden="1" x14ac:dyDescent="0.25"/>
    <row r="1556" ht="12.75" hidden="1" x14ac:dyDescent="0.25"/>
    <row r="1557" ht="12.75" hidden="1" x14ac:dyDescent="0.25"/>
    <row r="1558" ht="12.75" hidden="1" x14ac:dyDescent="0.25"/>
    <row r="1559" ht="12.75" hidden="1" x14ac:dyDescent="0.25"/>
    <row r="1560" ht="12.75" hidden="1" x14ac:dyDescent="0.25"/>
    <row r="1561" ht="12.75" hidden="1" x14ac:dyDescent="0.25"/>
    <row r="1562" ht="12.75" hidden="1" x14ac:dyDescent="0.25"/>
    <row r="1563" ht="12.75" hidden="1" x14ac:dyDescent="0.25"/>
    <row r="1564" ht="12.75" hidden="1" x14ac:dyDescent="0.25"/>
    <row r="1565" ht="12.75" hidden="1" x14ac:dyDescent="0.25"/>
    <row r="1566" ht="12.75" hidden="1" x14ac:dyDescent="0.25"/>
    <row r="1567" ht="12.75" hidden="1" x14ac:dyDescent="0.25"/>
    <row r="1568" ht="12.75" hidden="1" x14ac:dyDescent="0.25"/>
    <row r="1569" ht="12.75" hidden="1" x14ac:dyDescent="0.25"/>
    <row r="1570" ht="12.75" hidden="1" x14ac:dyDescent="0.25"/>
    <row r="1571" ht="12.75" hidden="1" x14ac:dyDescent="0.25"/>
    <row r="1572" ht="12.75" hidden="1" x14ac:dyDescent="0.25"/>
    <row r="1573" ht="12.75" hidden="1" x14ac:dyDescent="0.25"/>
    <row r="1574" ht="12.75" hidden="1" x14ac:dyDescent="0.25"/>
    <row r="1575" ht="12.75" hidden="1" x14ac:dyDescent="0.25"/>
    <row r="1576" ht="12.75" hidden="1" x14ac:dyDescent="0.25"/>
    <row r="1577" ht="12.75" hidden="1" x14ac:dyDescent="0.25"/>
    <row r="1578" ht="12.75" hidden="1" x14ac:dyDescent="0.25"/>
    <row r="1579" ht="12.75" hidden="1" x14ac:dyDescent="0.25"/>
    <row r="1580" ht="12.75" hidden="1" x14ac:dyDescent="0.25"/>
    <row r="1581" ht="12.75" hidden="1" x14ac:dyDescent="0.25"/>
    <row r="1582" ht="12.75" hidden="1" x14ac:dyDescent="0.25"/>
    <row r="1583" ht="12.75" hidden="1" x14ac:dyDescent="0.25"/>
    <row r="1584" ht="12.75" hidden="1" x14ac:dyDescent="0.25"/>
    <row r="1585" ht="12.75" hidden="1" x14ac:dyDescent="0.25"/>
    <row r="1586" ht="12.75" hidden="1" x14ac:dyDescent="0.25"/>
    <row r="1587" ht="12.75" hidden="1" x14ac:dyDescent="0.25"/>
    <row r="1588" ht="12.75" hidden="1" x14ac:dyDescent="0.25"/>
    <row r="1589" ht="12.75" hidden="1" x14ac:dyDescent="0.25"/>
    <row r="1590" ht="12.75" hidden="1" x14ac:dyDescent="0.25"/>
    <row r="1591" ht="12.75" hidden="1" x14ac:dyDescent="0.25"/>
    <row r="1592" ht="12.75" hidden="1" x14ac:dyDescent="0.25"/>
    <row r="1593" ht="12.75" hidden="1" x14ac:dyDescent="0.25"/>
    <row r="1594" ht="12.75" hidden="1" x14ac:dyDescent="0.25"/>
    <row r="1595" ht="12.75" hidden="1" x14ac:dyDescent="0.25"/>
    <row r="1596" ht="12.75" hidden="1" x14ac:dyDescent="0.25"/>
    <row r="1597" ht="12.75" hidden="1" x14ac:dyDescent="0.25"/>
    <row r="1598" ht="12.75" hidden="1" x14ac:dyDescent="0.25"/>
    <row r="1599" ht="12.75" hidden="1" x14ac:dyDescent="0.25"/>
    <row r="1600" ht="12.75" hidden="1" x14ac:dyDescent="0.25"/>
    <row r="1601" ht="12.75" hidden="1" x14ac:dyDescent="0.25"/>
    <row r="1602" ht="12.75" hidden="1" x14ac:dyDescent="0.25"/>
    <row r="1603" ht="12.75" hidden="1" x14ac:dyDescent="0.25"/>
    <row r="1604" ht="12.75" hidden="1" x14ac:dyDescent="0.25"/>
    <row r="1605" ht="12.75" hidden="1" x14ac:dyDescent="0.25"/>
    <row r="1606" ht="12.75" hidden="1" x14ac:dyDescent="0.25"/>
    <row r="1607" ht="12.75" hidden="1" x14ac:dyDescent="0.25"/>
    <row r="1608" ht="12.75" hidden="1" x14ac:dyDescent="0.25"/>
    <row r="1609" ht="12.75" hidden="1" x14ac:dyDescent="0.25"/>
    <row r="1610" ht="12.75" hidden="1" x14ac:dyDescent="0.25"/>
    <row r="1611" ht="12.75" hidden="1" x14ac:dyDescent="0.25"/>
    <row r="1612" ht="12.75" hidden="1" x14ac:dyDescent="0.25"/>
    <row r="1613" ht="12.75" hidden="1" x14ac:dyDescent="0.25"/>
    <row r="1614" ht="12.75" hidden="1" x14ac:dyDescent="0.25"/>
    <row r="1615" ht="12.75" hidden="1" x14ac:dyDescent="0.25"/>
    <row r="1616" ht="12.75" hidden="1" x14ac:dyDescent="0.25"/>
    <row r="1617" ht="12.75" hidden="1" x14ac:dyDescent="0.25"/>
    <row r="1618" ht="12.75" hidden="1" x14ac:dyDescent="0.25"/>
    <row r="1619" ht="12.75" hidden="1" x14ac:dyDescent="0.25"/>
    <row r="1620" ht="12.75" hidden="1" x14ac:dyDescent="0.25"/>
    <row r="1621" ht="12.75" hidden="1" x14ac:dyDescent="0.25"/>
    <row r="1622" ht="12.75" hidden="1" x14ac:dyDescent="0.25"/>
    <row r="1623" ht="12.75" hidden="1" x14ac:dyDescent="0.25"/>
    <row r="1624" ht="12.75" hidden="1" x14ac:dyDescent="0.25"/>
    <row r="1625" ht="12.75" hidden="1" x14ac:dyDescent="0.25"/>
    <row r="1626" ht="12.75" hidden="1" x14ac:dyDescent="0.25"/>
    <row r="1627" ht="12.75" hidden="1" x14ac:dyDescent="0.25"/>
    <row r="1628" ht="12.75" hidden="1" x14ac:dyDescent="0.25"/>
    <row r="1629" ht="12.75" hidden="1" x14ac:dyDescent="0.25"/>
    <row r="1630" ht="12.75" hidden="1" x14ac:dyDescent="0.25"/>
    <row r="1631" ht="12.75" hidden="1" x14ac:dyDescent="0.25"/>
    <row r="1632" ht="12.75" hidden="1" x14ac:dyDescent="0.25"/>
    <row r="1633" ht="12.75" hidden="1" x14ac:dyDescent="0.25"/>
    <row r="1634" ht="12.75" hidden="1" x14ac:dyDescent="0.25"/>
    <row r="1635" ht="12.75" hidden="1" x14ac:dyDescent="0.25"/>
    <row r="1636" ht="12.75" hidden="1" x14ac:dyDescent="0.25"/>
    <row r="1637" ht="12.75" hidden="1" x14ac:dyDescent="0.25"/>
    <row r="1638" ht="12.75" hidden="1" x14ac:dyDescent="0.25"/>
    <row r="1639" ht="12.75" hidden="1" x14ac:dyDescent="0.25"/>
    <row r="1640" ht="12.75" hidden="1" x14ac:dyDescent="0.25"/>
    <row r="1641" ht="12.75" hidden="1" x14ac:dyDescent="0.25"/>
    <row r="1642" ht="12.75" hidden="1" x14ac:dyDescent="0.25"/>
    <row r="1643" ht="12.75" hidden="1" x14ac:dyDescent="0.25"/>
    <row r="1644" ht="12.75" hidden="1" x14ac:dyDescent="0.25"/>
    <row r="1645" ht="12.75" hidden="1" x14ac:dyDescent="0.25"/>
    <row r="1646" ht="12.75" hidden="1" x14ac:dyDescent="0.25"/>
    <row r="1647" ht="12.75" hidden="1" x14ac:dyDescent="0.25"/>
    <row r="1648" ht="12.75" hidden="1" x14ac:dyDescent="0.25"/>
    <row r="1649" ht="12.75" hidden="1" x14ac:dyDescent="0.25"/>
    <row r="1650" ht="12.75" hidden="1" x14ac:dyDescent="0.25"/>
    <row r="1651" ht="12.75" hidden="1" x14ac:dyDescent="0.25"/>
    <row r="1652" ht="12.75" hidden="1" x14ac:dyDescent="0.25"/>
    <row r="1653" ht="12.75" hidden="1" x14ac:dyDescent="0.25"/>
    <row r="1654" ht="12.75" hidden="1" x14ac:dyDescent="0.25"/>
    <row r="1655" ht="12.75" hidden="1" x14ac:dyDescent="0.25"/>
    <row r="1656" ht="12.75" hidden="1" x14ac:dyDescent="0.25"/>
    <row r="1657" ht="12.75" hidden="1" x14ac:dyDescent="0.25"/>
    <row r="1658" ht="12.75" hidden="1" x14ac:dyDescent="0.25"/>
    <row r="1659" ht="12.75" hidden="1" x14ac:dyDescent="0.25"/>
    <row r="1660" ht="12.75" hidden="1" x14ac:dyDescent="0.25"/>
    <row r="1661" ht="12.75" hidden="1" x14ac:dyDescent="0.25"/>
    <row r="1662" ht="12.75" hidden="1" x14ac:dyDescent="0.25"/>
    <row r="1663" ht="12.75" hidden="1" x14ac:dyDescent="0.25"/>
    <row r="1664" ht="12.75" hidden="1" x14ac:dyDescent="0.25"/>
    <row r="1665" ht="12.75" hidden="1" x14ac:dyDescent="0.25"/>
    <row r="1666" ht="12.75" hidden="1" x14ac:dyDescent="0.25"/>
    <row r="1667" ht="12.75" hidden="1" x14ac:dyDescent="0.25"/>
    <row r="1668" ht="12.75" hidden="1" x14ac:dyDescent="0.25"/>
    <row r="1669" ht="12.75" hidden="1" x14ac:dyDescent="0.25"/>
    <row r="1670" ht="12.75" hidden="1" x14ac:dyDescent="0.25"/>
    <row r="1671" ht="12.75" hidden="1" x14ac:dyDescent="0.25"/>
    <row r="1672" ht="12.75" hidden="1" x14ac:dyDescent="0.25"/>
    <row r="1673" ht="12.75" hidden="1" x14ac:dyDescent="0.25"/>
    <row r="1674" ht="12.75" hidden="1" x14ac:dyDescent="0.25"/>
    <row r="1675" ht="12.75" hidden="1" x14ac:dyDescent="0.25"/>
    <row r="1676" ht="12.75" hidden="1" x14ac:dyDescent="0.25"/>
    <row r="1677" ht="12.75" hidden="1" x14ac:dyDescent="0.25"/>
    <row r="1678" ht="12.75" hidden="1" x14ac:dyDescent="0.25"/>
    <row r="1679" ht="12.75" hidden="1" x14ac:dyDescent="0.25"/>
    <row r="1680" ht="12.75" hidden="1" x14ac:dyDescent="0.25"/>
    <row r="1681" ht="12.75" hidden="1" x14ac:dyDescent="0.25"/>
    <row r="1682" ht="12.75" hidden="1" x14ac:dyDescent="0.25"/>
    <row r="1683" ht="12.75" hidden="1" x14ac:dyDescent="0.25"/>
    <row r="1684" ht="12.75" hidden="1" x14ac:dyDescent="0.25"/>
    <row r="1685" ht="12.75" hidden="1" x14ac:dyDescent="0.25"/>
    <row r="1686" ht="12.75" hidden="1" x14ac:dyDescent="0.25"/>
    <row r="1687" ht="12.75" hidden="1" x14ac:dyDescent="0.25"/>
    <row r="1688" ht="12.75" hidden="1" x14ac:dyDescent="0.25"/>
    <row r="1689" ht="12.75" hidden="1" x14ac:dyDescent="0.25"/>
    <row r="1690" ht="12.75" hidden="1" x14ac:dyDescent="0.25"/>
    <row r="1691" ht="12.75" hidden="1" x14ac:dyDescent="0.25"/>
    <row r="1692" ht="12.75" hidden="1" x14ac:dyDescent="0.25"/>
    <row r="1693" ht="12.75" hidden="1" x14ac:dyDescent="0.25"/>
    <row r="1694" ht="12.75" hidden="1" x14ac:dyDescent="0.25"/>
    <row r="1695" ht="12.75" hidden="1" x14ac:dyDescent="0.25"/>
    <row r="1696" ht="12.75" hidden="1" x14ac:dyDescent="0.25"/>
    <row r="1697" ht="12.75" hidden="1" x14ac:dyDescent="0.25"/>
    <row r="1698" ht="12.75" hidden="1" x14ac:dyDescent="0.25"/>
    <row r="1699" ht="12.75" hidden="1" x14ac:dyDescent="0.25"/>
    <row r="1700" ht="12.75" hidden="1" x14ac:dyDescent="0.25"/>
    <row r="1701" ht="12.75" hidden="1" x14ac:dyDescent="0.25"/>
    <row r="1702" ht="12.75" hidden="1" x14ac:dyDescent="0.25"/>
    <row r="1703" ht="12.75" hidden="1" x14ac:dyDescent="0.25"/>
    <row r="1704" ht="12.75" hidden="1" x14ac:dyDescent="0.25"/>
    <row r="1705" ht="12.75" hidden="1" x14ac:dyDescent="0.25"/>
    <row r="1706" ht="12.75" hidden="1" x14ac:dyDescent="0.25"/>
    <row r="1707" ht="12.75" hidden="1" x14ac:dyDescent="0.25"/>
    <row r="1708" ht="12.75" hidden="1" x14ac:dyDescent="0.25"/>
    <row r="1709" ht="12.75" hidden="1" x14ac:dyDescent="0.25"/>
    <row r="1710" ht="12.75" hidden="1" x14ac:dyDescent="0.25"/>
    <row r="1711" ht="12.75" hidden="1" x14ac:dyDescent="0.25"/>
    <row r="1712" ht="12.75" hidden="1" x14ac:dyDescent="0.25"/>
    <row r="1713" ht="12.75" hidden="1" x14ac:dyDescent="0.25"/>
    <row r="1714" ht="12.75" hidden="1" x14ac:dyDescent="0.25"/>
    <row r="1715" ht="12.75" hidden="1" x14ac:dyDescent="0.25"/>
    <row r="1716" ht="12.75" hidden="1" x14ac:dyDescent="0.25"/>
    <row r="1717" ht="12.75" hidden="1" x14ac:dyDescent="0.25"/>
    <row r="1718" ht="12.75" hidden="1" x14ac:dyDescent="0.25"/>
    <row r="1719" ht="12.75" hidden="1" x14ac:dyDescent="0.25"/>
    <row r="1720" ht="12.75" hidden="1" x14ac:dyDescent="0.25"/>
    <row r="1721" ht="12.75" hidden="1" x14ac:dyDescent="0.25"/>
    <row r="1722" ht="12.75" hidden="1" x14ac:dyDescent="0.25"/>
    <row r="1723" ht="12.75" hidden="1" x14ac:dyDescent="0.25"/>
    <row r="1724" ht="12.75" hidden="1" x14ac:dyDescent="0.25"/>
    <row r="1725" ht="12.75" hidden="1" x14ac:dyDescent="0.25"/>
    <row r="1726" ht="12.75" hidden="1" x14ac:dyDescent="0.25"/>
    <row r="1727" ht="12.75" hidden="1" x14ac:dyDescent="0.25"/>
    <row r="1728" ht="12.75" hidden="1" x14ac:dyDescent="0.25"/>
    <row r="1729" ht="12.75" hidden="1" x14ac:dyDescent="0.25"/>
    <row r="1730" ht="12.75" hidden="1" x14ac:dyDescent="0.25"/>
    <row r="1731" ht="12.75" hidden="1" x14ac:dyDescent="0.25"/>
    <row r="1732" ht="12.75" hidden="1" x14ac:dyDescent="0.25"/>
    <row r="1733" ht="12.75" hidden="1" x14ac:dyDescent="0.25"/>
    <row r="1734" ht="12.75" hidden="1" x14ac:dyDescent="0.25"/>
    <row r="1735" ht="12.75" hidden="1" x14ac:dyDescent="0.25"/>
    <row r="1736" ht="12.75" hidden="1" x14ac:dyDescent="0.25"/>
    <row r="1737" ht="12.75" hidden="1" x14ac:dyDescent="0.25"/>
    <row r="1738" ht="12.75" hidden="1" x14ac:dyDescent="0.25"/>
    <row r="1739" ht="12.75" hidden="1" x14ac:dyDescent="0.25"/>
    <row r="1740" ht="12.75" hidden="1" x14ac:dyDescent="0.25"/>
    <row r="1741" ht="12.75" hidden="1" x14ac:dyDescent="0.25"/>
    <row r="1742" ht="12.75" hidden="1" x14ac:dyDescent="0.25"/>
    <row r="1743" ht="12.75" hidden="1" x14ac:dyDescent="0.25"/>
    <row r="1744" ht="12.75" hidden="1" x14ac:dyDescent="0.25"/>
    <row r="1745" ht="12.75" hidden="1" x14ac:dyDescent="0.25"/>
    <row r="1746" ht="12.75" hidden="1" x14ac:dyDescent="0.25"/>
    <row r="1747" ht="12.75" hidden="1" x14ac:dyDescent="0.25"/>
    <row r="1748" ht="12.75" hidden="1" x14ac:dyDescent="0.25"/>
    <row r="1749" ht="12.75" hidden="1" x14ac:dyDescent="0.25"/>
    <row r="1750" ht="12.75" hidden="1" x14ac:dyDescent="0.25"/>
    <row r="1751" ht="12.75" hidden="1" x14ac:dyDescent="0.25"/>
    <row r="1752" ht="12.75" hidden="1" x14ac:dyDescent="0.25"/>
    <row r="1753" ht="12.75" hidden="1" x14ac:dyDescent="0.25"/>
    <row r="1754" ht="12.75" hidden="1" x14ac:dyDescent="0.25"/>
    <row r="1755" ht="12.75" hidden="1" x14ac:dyDescent="0.25"/>
    <row r="1756" ht="12.75" hidden="1" x14ac:dyDescent="0.25"/>
    <row r="1757" ht="12.75" hidden="1" x14ac:dyDescent="0.25"/>
    <row r="1758" ht="12.75" hidden="1" x14ac:dyDescent="0.25"/>
    <row r="1759" ht="12.75" hidden="1" x14ac:dyDescent="0.25"/>
    <row r="1760" ht="12.75" hidden="1" x14ac:dyDescent="0.25"/>
    <row r="1761" ht="12.75" hidden="1" x14ac:dyDescent="0.25"/>
    <row r="1762" ht="12.75" hidden="1" x14ac:dyDescent="0.25"/>
    <row r="1763" ht="12.75" hidden="1" x14ac:dyDescent="0.25"/>
    <row r="1764" ht="12.75" hidden="1" x14ac:dyDescent="0.25"/>
    <row r="1765" ht="12.75" hidden="1" x14ac:dyDescent="0.25"/>
    <row r="1766" ht="12.75" hidden="1" x14ac:dyDescent="0.25"/>
    <row r="1767" ht="12.75" hidden="1" x14ac:dyDescent="0.25"/>
    <row r="1768" ht="12.75" hidden="1" x14ac:dyDescent="0.25"/>
    <row r="1769" ht="12.75" hidden="1" x14ac:dyDescent="0.25"/>
    <row r="1770" ht="12.75" hidden="1" x14ac:dyDescent="0.25"/>
    <row r="1771" ht="12.75" hidden="1" x14ac:dyDescent="0.25"/>
    <row r="1772" ht="12.75" hidden="1" x14ac:dyDescent="0.25"/>
    <row r="1773" ht="12.75" hidden="1" x14ac:dyDescent="0.25"/>
    <row r="1774" ht="12.75" hidden="1" x14ac:dyDescent="0.25"/>
    <row r="1775" ht="12.75" hidden="1" x14ac:dyDescent="0.25"/>
    <row r="1776" ht="12.75" hidden="1" x14ac:dyDescent="0.25"/>
    <row r="1777" ht="12.75" hidden="1" x14ac:dyDescent="0.25"/>
    <row r="1778" ht="12.75" hidden="1" x14ac:dyDescent="0.25"/>
    <row r="1779" ht="12.75" hidden="1" x14ac:dyDescent="0.25"/>
    <row r="1780" ht="12.75" hidden="1" x14ac:dyDescent="0.25"/>
    <row r="1781" ht="12.75" hidden="1" x14ac:dyDescent="0.25"/>
    <row r="1782" ht="12.75" hidden="1" x14ac:dyDescent="0.25"/>
    <row r="1783" ht="12.75" hidden="1" x14ac:dyDescent="0.25"/>
    <row r="1784" ht="12.75" hidden="1" x14ac:dyDescent="0.25"/>
    <row r="1785" ht="12.75" hidden="1" x14ac:dyDescent="0.25"/>
    <row r="1786" ht="12.75" hidden="1" x14ac:dyDescent="0.25"/>
    <row r="1787" ht="12.75" hidden="1" x14ac:dyDescent="0.25"/>
    <row r="1788" ht="12.75" hidden="1" x14ac:dyDescent="0.25"/>
    <row r="1789" ht="12.75" hidden="1" x14ac:dyDescent="0.25"/>
    <row r="1790" ht="12.75" hidden="1" x14ac:dyDescent="0.25"/>
    <row r="1791" ht="12.75" hidden="1" x14ac:dyDescent="0.25"/>
    <row r="1792" ht="12.75" hidden="1" x14ac:dyDescent="0.25"/>
    <row r="1793" ht="12.75" hidden="1" x14ac:dyDescent="0.25"/>
    <row r="1794" ht="12.75" hidden="1" x14ac:dyDescent="0.25"/>
    <row r="1795" ht="12.75" hidden="1" x14ac:dyDescent="0.25"/>
    <row r="1796" ht="12.75" hidden="1" x14ac:dyDescent="0.25"/>
    <row r="1797" ht="12.75" hidden="1" x14ac:dyDescent="0.25"/>
    <row r="1798" ht="12.75" hidden="1" x14ac:dyDescent="0.25"/>
    <row r="1799" ht="12.75" hidden="1" x14ac:dyDescent="0.25"/>
    <row r="1800" ht="12.75" hidden="1" x14ac:dyDescent="0.25"/>
    <row r="1801" ht="12.75" hidden="1" x14ac:dyDescent="0.25"/>
    <row r="1802" ht="12.75" hidden="1" x14ac:dyDescent="0.25"/>
    <row r="1803" ht="12.75" hidden="1" x14ac:dyDescent="0.25"/>
    <row r="1804" ht="12.75" hidden="1" x14ac:dyDescent="0.25"/>
    <row r="1805" ht="12.75" hidden="1" x14ac:dyDescent="0.25"/>
    <row r="1806" ht="12.75" hidden="1" x14ac:dyDescent="0.25"/>
    <row r="1807" ht="12.75" hidden="1" x14ac:dyDescent="0.25"/>
    <row r="1808" ht="12.75" hidden="1" x14ac:dyDescent="0.25"/>
    <row r="1809" ht="12.75" hidden="1" x14ac:dyDescent="0.25"/>
    <row r="1810" ht="12.75" hidden="1" x14ac:dyDescent="0.25"/>
    <row r="1811" ht="12.75" hidden="1" x14ac:dyDescent="0.25"/>
    <row r="1812" ht="12.75" hidden="1" x14ac:dyDescent="0.25"/>
    <row r="1813" ht="12.75" hidden="1" x14ac:dyDescent="0.25"/>
    <row r="1814" ht="12.75" hidden="1" x14ac:dyDescent="0.25"/>
    <row r="1815" ht="12.75" hidden="1" x14ac:dyDescent="0.25"/>
    <row r="1816" ht="12.75" hidden="1" x14ac:dyDescent="0.25"/>
    <row r="1817" ht="12.75" hidden="1" x14ac:dyDescent="0.25"/>
    <row r="1818" ht="12.75" hidden="1" x14ac:dyDescent="0.25"/>
    <row r="1819" ht="12.75" hidden="1" x14ac:dyDescent="0.25"/>
    <row r="1820" ht="12.75" hidden="1" x14ac:dyDescent="0.25"/>
    <row r="1821" ht="12.75" hidden="1" x14ac:dyDescent="0.25"/>
    <row r="1822" ht="12.75" hidden="1" x14ac:dyDescent="0.25"/>
    <row r="1823" ht="12.75" hidden="1" x14ac:dyDescent="0.25"/>
    <row r="1824" ht="12.75" hidden="1" x14ac:dyDescent="0.25"/>
    <row r="1825" ht="12.75" hidden="1" x14ac:dyDescent="0.25"/>
    <row r="1826" ht="12.75" hidden="1" x14ac:dyDescent="0.25"/>
    <row r="1827" ht="12.75" hidden="1" x14ac:dyDescent="0.25"/>
    <row r="1828" ht="12.75" hidden="1" x14ac:dyDescent="0.25"/>
    <row r="1829" ht="12.75" hidden="1" x14ac:dyDescent="0.25"/>
    <row r="1830" ht="12.75" hidden="1" x14ac:dyDescent="0.25"/>
    <row r="1831" ht="12.75" hidden="1" x14ac:dyDescent="0.25"/>
    <row r="1832" ht="12.75" hidden="1" x14ac:dyDescent="0.25"/>
    <row r="1833" ht="12.75" hidden="1" x14ac:dyDescent="0.25"/>
    <row r="1834" ht="12.75" hidden="1" x14ac:dyDescent="0.25"/>
    <row r="1835" ht="12.75" hidden="1" x14ac:dyDescent="0.25"/>
    <row r="1836" ht="12.75" hidden="1" x14ac:dyDescent="0.25"/>
    <row r="1837" ht="12.75" hidden="1" x14ac:dyDescent="0.25"/>
    <row r="1838" ht="12.75" hidden="1" x14ac:dyDescent="0.25"/>
    <row r="1839" ht="12.75" hidden="1" x14ac:dyDescent="0.25"/>
    <row r="1840" ht="12.75" hidden="1" x14ac:dyDescent="0.25"/>
    <row r="1841" ht="12.75" hidden="1" x14ac:dyDescent="0.25"/>
    <row r="1842" ht="12.75" hidden="1" x14ac:dyDescent="0.25"/>
    <row r="1843" ht="12.75" hidden="1" x14ac:dyDescent="0.25"/>
    <row r="1844" ht="12.75" hidden="1" x14ac:dyDescent="0.25"/>
    <row r="1845" ht="12.75" hidden="1" x14ac:dyDescent="0.25"/>
    <row r="1846" ht="12.75" hidden="1" x14ac:dyDescent="0.25"/>
    <row r="1847" ht="12.75" hidden="1" x14ac:dyDescent="0.25"/>
    <row r="1848" ht="12.75" hidden="1" x14ac:dyDescent="0.25"/>
    <row r="1849" ht="12.75" hidden="1" x14ac:dyDescent="0.25"/>
    <row r="1850" ht="12.75" hidden="1" x14ac:dyDescent="0.25"/>
    <row r="1851" ht="12.75" hidden="1" x14ac:dyDescent="0.25"/>
    <row r="1852" ht="12.75" hidden="1" x14ac:dyDescent="0.25"/>
    <row r="1853" ht="12.75" hidden="1" x14ac:dyDescent="0.25"/>
    <row r="1854" ht="12.75" hidden="1" x14ac:dyDescent="0.25"/>
    <row r="1855" ht="12.75" hidden="1" x14ac:dyDescent="0.25"/>
    <row r="1856" ht="12.75" hidden="1" x14ac:dyDescent="0.25"/>
    <row r="1857" ht="12.75" hidden="1" x14ac:dyDescent="0.25"/>
    <row r="1858" ht="12.75" hidden="1" x14ac:dyDescent="0.25"/>
    <row r="1859" ht="12.75" hidden="1" x14ac:dyDescent="0.25"/>
    <row r="1860" ht="12.75" hidden="1" x14ac:dyDescent="0.25"/>
    <row r="1861" ht="12.75" hidden="1" x14ac:dyDescent="0.25"/>
    <row r="1862" ht="12.75" hidden="1" x14ac:dyDescent="0.25"/>
    <row r="1863" ht="12.75" hidden="1" x14ac:dyDescent="0.25"/>
    <row r="1864" ht="12.75" hidden="1" x14ac:dyDescent="0.25"/>
    <row r="1865" ht="12.75" hidden="1" x14ac:dyDescent="0.25"/>
    <row r="1866" ht="12.75" hidden="1" x14ac:dyDescent="0.25"/>
    <row r="1867" ht="12.75" hidden="1" x14ac:dyDescent="0.25"/>
    <row r="1868" ht="12.75" hidden="1" x14ac:dyDescent="0.25"/>
    <row r="1869" ht="12.75" hidden="1" x14ac:dyDescent="0.25"/>
    <row r="1870" ht="12.75" hidden="1" x14ac:dyDescent="0.25"/>
    <row r="1871" ht="12.75" hidden="1" x14ac:dyDescent="0.25"/>
    <row r="1872" ht="12.75" hidden="1" x14ac:dyDescent="0.25"/>
    <row r="1873" ht="12.75" hidden="1" x14ac:dyDescent="0.25"/>
    <row r="1874" ht="12.75" hidden="1" x14ac:dyDescent="0.25"/>
    <row r="1875" ht="12.75" hidden="1" x14ac:dyDescent="0.25"/>
    <row r="1876" ht="12.75" hidden="1" x14ac:dyDescent="0.25"/>
    <row r="1877" ht="12.75" hidden="1" x14ac:dyDescent="0.25"/>
    <row r="1878" ht="12.75" hidden="1" x14ac:dyDescent="0.25"/>
    <row r="1879" ht="12.75" hidden="1" x14ac:dyDescent="0.25"/>
    <row r="1880" ht="12.75" hidden="1" x14ac:dyDescent="0.25"/>
    <row r="1881" ht="12.75" hidden="1" x14ac:dyDescent="0.25"/>
    <row r="1882" ht="12.75" hidden="1" x14ac:dyDescent="0.25"/>
    <row r="1883" ht="12.75" hidden="1" x14ac:dyDescent="0.25"/>
    <row r="1884" ht="12.75" hidden="1" x14ac:dyDescent="0.25"/>
    <row r="1885" ht="12.75" hidden="1" x14ac:dyDescent="0.25"/>
    <row r="1886" ht="12.75" hidden="1" x14ac:dyDescent="0.25"/>
    <row r="1887" ht="12.75" hidden="1" x14ac:dyDescent="0.25"/>
    <row r="1888" ht="12.75" hidden="1" x14ac:dyDescent="0.25"/>
    <row r="1889" ht="12.75" hidden="1" x14ac:dyDescent="0.25"/>
    <row r="1890" ht="12.75" hidden="1" x14ac:dyDescent="0.25"/>
    <row r="1891" ht="12.75" hidden="1" x14ac:dyDescent="0.25"/>
    <row r="1892" ht="12.75" hidden="1" x14ac:dyDescent="0.25"/>
    <row r="1893" ht="12.75" hidden="1" x14ac:dyDescent="0.25"/>
    <row r="1894" ht="12.75" hidden="1" x14ac:dyDescent="0.25"/>
    <row r="1895" ht="12.75" hidden="1" x14ac:dyDescent="0.25"/>
    <row r="1896" ht="12.75" hidden="1" x14ac:dyDescent="0.25"/>
    <row r="1897" ht="12.75" hidden="1" x14ac:dyDescent="0.25"/>
    <row r="1898" ht="12.75" hidden="1" x14ac:dyDescent="0.25"/>
    <row r="1899" ht="12.75" hidden="1" x14ac:dyDescent="0.25"/>
    <row r="1900" ht="12.75" hidden="1" x14ac:dyDescent="0.25"/>
    <row r="1901" ht="12.75" hidden="1" x14ac:dyDescent="0.25"/>
    <row r="1902" ht="12.75" hidden="1" x14ac:dyDescent="0.25"/>
    <row r="1903" ht="12.75" hidden="1" x14ac:dyDescent="0.25"/>
    <row r="1904" ht="12.75" hidden="1" x14ac:dyDescent="0.25"/>
    <row r="1905" ht="12.75" hidden="1" x14ac:dyDescent="0.25"/>
    <row r="1906" ht="12.75" hidden="1" x14ac:dyDescent="0.25"/>
    <row r="1907" ht="12.75" hidden="1" x14ac:dyDescent="0.25"/>
    <row r="1908" ht="12.75" hidden="1" x14ac:dyDescent="0.25"/>
    <row r="1909" ht="12.75" hidden="1" x14ac:dyDescent="0.25"/>
    <row r="1910" ht="12.75" hidden="1" x14ac:dyDescent="0.25"/>
    <row r="1911" ht="12.75" hidden="1" x14ac:dyDescent="0.25"/>
    <row r="1912" ht="12.75" hidden="1" x14ac:dyDescent="0.25"/>
    <row r="1913" ht="12.75" hidden="1" x14ac:dyDescent="0.25"/>
    <row r="1914" ht="12.75" hidden="1" x14ac:dyDescent="0.25"/>
    <row r="1915" ht="12.75" hidden="1" x14ac:dyDescent="0.25"/>
    <row r="1916" ht="12.75" hidden="1" x14ac:dyDescent="0.25"/>
    <row r="1917" ht="12.75" hidden="1" x14ac:dyDescent="0.25"/>
    <row r="1918" ht="12.75" hidden="1" x14ac:dyDescent="0.25"/>
    <row r="1919" ht="12.75" hidden="1" x14ac:dyDescent="0.25"/>
    <row r="1920" ht="12.75" hidden="1" x14ac:dyDescent="0.25"/>
    <row r="1921" ht="12.75" hidden="1" x14ac:dyDescent="0.25"/>
    <row r="1922" ht="12.75" hidden="1" x14ac:dyDescent="0.25"/>
    <row r="1923" ht="12.75" hidden="1" x14ac:dyDescent="0.25"/>
    <row r="1924" ht="12.75" hidden="1" x14ac:dyDescent="0.25"/>
    <row r="1925" ht="12.75" hidden="1" x14ac:dyDescent="0.25"/>
    <row r="1926" ht="12.75" hidden="1" x14ac:dyDescent="0.25"/>
    <row r="1927" ht="12.75" hidden="1" x14ac:dyDescent="0.25"/>
    <row r="1928" ht="12.75" hidden="1" x14ac:dyDescent="0.25"/>
    <row r="1929" ht="12.75" hidden="1" x14ac:dyDescent="0.25"/>
    <row r="1930" ht="12.75" hidden="1" x14ac:dyDescent="0.25"/>
    <row r="1931" ht="12.75" hidden="1" x14ac:dyDescent="0.25"/>
    <row r="1932" ht="12.75" hidden="1" x14ac:dyDescent="0.25"/>
    <row r="1933" ht="12.75" hidden="1" x14ac:dyDescent="0.25"/>
    <row r="1934" ht="12.75" hidden="1" x14ac:dyDescent="0.25"/>
    <row r="1935" ht="12.75" hidden="1" x14ac:dyDescent="0.25"/>
    <row r="1936" ht="12.75" hidden="1" x14ac:dyDescent="0.25"/>
    <row r="1937" ht="12.75" hidden="1" x14ac:dyDescent="0.25"/>
    <row r="1938" ht="12.75" hidden="1" x14ac:dyDescent="0.25"/>
    <row r="1939" ht="12.75" hidden="1" x14ac:dyDescent="0.25"/>
    <row r="1940" ht="12.75" hidden="1" x14ac:dyDescent="0.25"/>
    <row r="1941" ht="12.75" hidden="1" x14ac:dyDescent="0.25"/>
    <row r="1942" ht="12.75" hidden="1" x14ac:dyDescent="0.25"/>
    <row r="1943" ht="12.75" hidden="1" x14ac:dyDescent="0.25"/>
    <row r="1944" ht="12.75" hidden="1" x14ac:dyDescent="0.25"/>
    <row r="1945" ht="12.75" hidden="1" x14ac:dyDescent="0.25"/>
    <row r="1946" ht="12.75" hidden="1" x14ac:dyDescent="0.25"/>
    <row r="1947" ht="12.75" hidden="1" x14ac:dyDescent="0.25"/>
    <row r="1948" ht="12.75" hidden="1" x14ac:dyDescent="0.25"/>
    <row r="1949" ht="12.75" hidden="1" x14ac:dyDescent="0.25"/>
    <row r="1950" ht="12.75" hidden="1" x14ac:dyDescent="0.25"/>
    <row r="1951" ht="12.75" hidden="1" x14ac:dyDescent="0.25"/>
    <row r="1952" ht="12.75" hidden="1" x14ac:dyDescent="0.25"/>
    <row r="1953" ht="12.75" hidden="1" x14ac:dyDescent="0.25"/>
    <row r="1954" ht="12.75" hidden="1" x14ac:dyDescent="0.25"/>
    <row r="1955" ht="12.75" hidden="1" x14ac:dyDescent="0.25"/>
    <row r="1956" ht="12.75" hidden="1" x14ac:dyDescent="0.25"/>
    <row r="1957" ht="12.75" hidden="1" x14ac:dyDescent="0.25"/>
    <row r="1958" ht="12.75" hidden="1" x14ac:dyDescent="0.25"/>
    <row r="1959" ht="12.75" hidden="1" x14ac:dyDescent="0.25"/>
    <row r="1960" ht="12.75" hidden="1" x14ac:dyDescent="0.25"/>
    <row r="1961" ht="12.75" hidden="1" x14ac:dyDescent="0.25"/>
    <row r="1962" ht="12.75" hidden="1" x14ac:dyDescent="0.25"/>
    <row r="1963" ht="12.75" hidden="1" x14ac:dyDescent="0.25"/>
    <row r="1964" ht="12.75" hidden="1" x14ac:dyDescent="0.25"/>
    <row r="1965" ht="12.75" hidden="1" x14ac:dyDescent="0.25"/>
    <row r="1966" ht="12.75" hidden="1" x14ac:dyDescent="0.25"/>
    <row r="1967" ht="12.75" hidden="1" x14ac:dyDescent="0.25"/>
    <row r="1968" ht="12.75" hidden="1" x14ac:dyDescent="0.25"/>
    <row r="1969" ht="12.75" hidden="1" x14ac:dyDescent="0.25"/>
    <row r="1970" ht="12.75" hidden="1" x14ac:dyDescent="0.25"/>
    <row r="1971" ht="12.75" hidden="1" x14ac:dyDescent="0.25"/>
    <row r="1972" ht="12.75" hidden="1" x14ac:dyDescent="0.25"/>
    <row r="1973" ht="12.75" hidden="1" x14ac:dyDescent="0.25"/>
    <row r="1974" ht="12.75" hidden="1" x14ac:dyDescent="0.25"/>
    <row r="1975" ht="12.75" hidden="1" x14ac:dyDescent="0.25"/>
    <row r="1976" ht="12.75" hidden="1" x14ac:dyDescent="0.25"/>
    <row r="1977" ht="12.75" hidden="1" x14ac:dyDescent="0.25"/>
    <row r="1978" ht="12.75" hidden="1" x14ac:dyDescent="0.25"/>
    <row r="1979" ht="12.75" hidden="1" x14ac:dyDescent="0.25"/>
    <row r="1980" ht="12.75" hidden="1" x14ac:dyDescent="0.25"/>
    <row r="1981" ht="12.75" hidden="1" x14ac:dyDescent="0.25"/>
    <row r="1982" ht="12.75" hidden="1" x14ac:dyDescent="0.25"/>
    <row r="1983" ht="12.75" hidden="1" x14ac:dyDescent="0.25"/>
    <row r="1984" ht="12.75" hidden="1" x14ac:dyDescent="0.25"/>
    <row r="1985" ht="12.75" hidden="1" x14ac:dyDescent="0.25"/>
    <row r="1986" ht="12.75" hidden="1" x14ac:dyDescent="0.25"/>
    <row r="1987" ht="12.75" hidden="1" x14ac:dyDescent="0.25"/>
    <row r="1988" ht="12.75" hidden="1" x14ac:dyDescent="0.25"/>
    <row r="1989" ht="12.75" hidden="1" x14ac:dyDescent="0.25"/>
    <row r="1990" ht="12.75" hidden="1" x14ac:dyDescent="0.25"/>
    <row r="1991" ht="12.75" hidden="1" x14ac:dyDescent="0.25"/>
    <row r="1992" ht="12.75" hidden="1" x14ac:dyDescent="0.25"/>
    <row r="1993" ht="12.75" hidden="1" x14ac:dyDescent="0.25"/>
    <row r="1994" ht="12.75" hidden="1" x14ac:dyDescent="0.25"/>
    <row r="1995" ht="12.75" hidden="1" x14ac:dyDescent="0.25"/>
    <row r="1996" ht="12.75" hidden="1" x14ac:dyDescent="0.25"/>
    <row r="1997" ht="12.75" hidden="1" x14ac:dyDescent="0.25"/>
    <row r="1998" ht="12.75" hidden="1" x14ac:dyDescent="0.25"/>
    <row r="1999" ht="12.75" hidden="1" x14ac:dyDescent="0.25"/>
    <row r="2000" ht="12.75" hidden="1" x14ac:dyDescent="0.25"/>
    <row r="2001" ht="12.75" hidden="1" x14ac:dyDescent="0.25"/>
    <row r="2002" ht="12.75" hidden="1" x14ac:dyDescent="0.25"/>
    <row r="2003" ht="12.75" hidden="1" x14ac:dyDescent="0.25"/>
    <row r="2004" ht="12.75" hidden="1" x14ac:dyDescent="0.25"/>
    <row r="2005" ht="12.75" hidden="1" x14ac:dyDescent="0.25"/>
    <row r="2006" ht="12.75" hidden="1" x14ac:dyDescent="0.25"/>
    <row r="2007" ht="12.75" hidden="1" x14ac:dyDescent="0.25"/>
    <row r="2008" ht="12.75" hidden="1" x14ac:dyDescent="0.25"/>
    <row r="2009" ht="12.75" hidden="1" x14ac:dyDescent="0.25"/>
    <row r="2010" ht="12.75" hidden="1" x14ac:dyDescent="0.25"/>
    <row r="2011" ht="12.75" hidden="1" x14ac:dyDescent="0.25"/>
    <row r="2012" ht="12.75" hidden="1" x14ac:dyDescent="0.25"/>
    <row r="2013" ht="12.75" hidden="1" x14ac:dyDescent="0.25"/>
    <row r="2014" ht="12.75" hidden="1" x14ac:dyDescent="0.25"/>
    <row r="2015" ht="12.75" hidden="1" x14ac:dyDescent="0.25"/>
    <row r="2016" ht="12.75" hidden="1" x14ac:dyDescent="0.25"/>
    <row r="2017" ht="12.75" hidden="1" x14ac:dyDescent="0.25"/>
    <row r="2018" ht="12.75" hidden="1" x14ac:dyDescent="0.25"/>
    <row r="2019" ht="12.75" hidden="1" x14ac:dyDescent="0.25"/>
    <row r="2020" ht="12.75" hidden="1" x14ac:dyDescent="0.25"/>
    <row r="2021" ht="12.75" hidden="1" x14ac:dyDescent="0.25"/>
    <row r="2022" ht="12.75" hidden="1" x14ac:dyDescent="0.25"/>
    <row r="2023" ht="12.75" hidden="1" x14ac:dyDescent="0.25"/>
    <row r="2024" ht="12.75" hidden="1" x14ac:dyDescent="0.25"/>
    <row r="2025" ht="12.75" hidden="1" x14ac:dyDescent="0.25"/>
    <row r="2026" ht="12.75" hidden="1" x14ac:dyDescent="0.25"/>
    <row r="2027" ht="12.75" hidden="1" x14ac:dyDescent="0.25"/>
    <row r="2028" ht="12.75" hidden="1" x14ac:dyDescent="0.25"/>
    <row r="2029" ht="12.75" hidden="1" x14ac:dyDescent="0.25"/>
    <row r="2030" ht="12.75" hidden="1" x14ac:dyDescent="0.25"/>
    <row r="2031" ht="12.75" hidden="1" x14ac:dyDescent="0.25"/>
    <row r="2032" ht="12.75" hidden="1" x14ac:dyDescent="0.25"/>
    <row r="2033" ht="12.75" hidden="1" x14ac:dyDescent="0.25"/>
    <row r="2034" ht="12.75" hidden="1" x14ac:dyDescent="0.25"/>
    <row r="2035" ht="12.75" hidden="1" x14ac:dyDescent="0.25"/>
    <row r="2036" ht="12.75" hidden="1" x14ac:dyDescent="0.25"/>
    <row r="2037" ht="12.75" hidden="1" x14ac:dyDescent="0.25"/>
    <row r="2038" ht="12.75" hidden="1" x14ac:dyDescent="0.25"/>
    <row r="2039" ht="12.75" hidden="1" x14ac:dyDescent="0.25"/>
    <row r="2040" ht="12.75" hidden="1" x14ac:dyDescent="0.25"/>
    <row r="2041" ht="12.75" hidden="1" x14ac:dyDescent="0.25"/>
    <row r="2042" ht="12.75" hidden="1" x14ac:dyDescent="0.25"/>
    <row r="2043" ht="12.75" hidden="1" x14ac:dyDescent="0.25"/>
    <row r="2044" ht="12.75" hidden="1" x14ac:dyDescent="0.25"/>
    <row r="2045" ht="12.75" hidden="1" x14ac:dyDescent="0.25"/>
    <row r="2046" ht="12.75" hidden="1" x14ac:dyDescent="0.25"/>
    <row r="2047" ht="12.75" hidden="1" x14ac:dyDescent="0.25"/>
    <row r="2048" ht="12.75" hidden="1" x14ac:dyDescent="0.25"/>
    <row r="2049" ht="12.75" hidden="1" x14ac:dyDescent="0.25"/>
    <row r="2050" ht="12.75" hidden="1" x14ac:dyDescent="0.25"/>
    <row r="2051" ht="12.75" hidden="1" x14ac:dyDescent="0.25"/>
    <row r="2052" ht="12.75" hidden="1" x14ac:dyDescent="0.25"/>
    <row r="2053" ht="12.75" hidden="1" x14ac:dyDescent="0.25"/>
    <row r="2054" ht="12.75" hidden="1" x14ac:dyDescent="0.25"/>
    <row r="2055" ht="12.75" hidden="1" x14ac:dyDescent="0.25"/>
    <row r="2056" ht="12.75" hidden="1" x14ac:dyDescent="0.25"/>
    <row r="2057" ht="12.75" hidden="1" x14ac:dyDescent="0.25"/>
    <row r="2058" ht="12.75" hidden="1" x14ac:dyDescent="0.25"/>
    <row r="2059" ht="12.75" hidden="1" x14ac:dyDescent="0.25"/>
    <row r="2060" ht="12.75" hidden="1" x14ac:dyDescent="0.25"/>
    <row r="2061" ht="12.75" hidden="1" x14ac:dyDescent="0.25"/>
    <row r="2062" ht="12.75" hidden="1" x14ac:dyDescent="0.25"/>
    <row r="2063" ht="12.75" hidden="1" x14ac:dyDescent="0.25"/>
    <row r="2064" ht="12.75" hidden="1" x14ac:dyDescent="0.25"/>
    <row r="2065" ht="12.75" hidden="1" x14ac:dyDescent="0.25"/>
    <row r="2066" ht="12.75" hidden="1" x14ac:dyDescent="0.25"/>
    <row r="2067" ht="12.75" hidden="1" x14ac:dyDescent="0.25"/>
    <row r="2068" ht="12.75" hidden="1" x14ac:dyDescent="0.25"/>
    <row r="2069" ht="12.75" hidden="1" x14ac:dyDescent="0.25"/>
    <row r="2070" ht="12.75" hidden="1" x14ac:dyDescent="0.25"/>
    <row r="2071" ht="12.75" hidden="1" x14ac:dyDescent="0.25"/>
    <row r="2072" ht="12.75" hidden="1" x14ac:dyDescent="0.25"/>
    <row r="2073" ht="12.75" hidden="1" x14ac:dyDescent="0.25"/>
    <row r="2074" ht="12.75" hidden="1" x14ac:dyDescent="0.25"/>
    <row r="2075" ht="12.75" hidden="1" x14ac:dyDescent="0.25"/>
    <row r="2076" ht="12.75" hidden="1" x14ac:dyDescent="0.25"/>
    <row r="2077" ht="12.75" hidden="1" x14ac:dyDescent="0.25"/>
    <row r="2078" ht="12.75" hidden="1" x14ac:dyDescent="0.25"/>
    <row r="2079" ht="12.75" hidden="1" x14ac:dyDescent="0.25"/>
    <row r="2080" ht="12.75" hidden="1" x14ac:dyDescent="0.25"/>
    <row r="2081" ht="12.75" hidden="1" x14ac:dyDescent="0.25"/>
    <row r="2082" ht="12.75" hidden="1" x14ac:dyDescent="0.25"/>
    <row r="2083" ht="12.75" hidden="1" x14ac:dyDescent="0.25"/>
    <row r="2084" ht="12.75" hidden="1" x14ac:dyDescent="0.25"/>
    <row r="2085" ht="12.75" hidden="1" x14ac:dyDescent="0.25"/>
    <row r="2086" ht="12.75" hidden="1" x14ac:dyDescent="0.25"/>
    <row r="2087" ht="12.75" hidden="1" x14ac:dyDescent="0.25"/>
    <row r="2088" ht="12.75" hidden="1" x14ac:dyDescent="0.25"/>
    <row r="2089" ht="12.75" hidden="1" x14ac:dyDescent="0.25"/>
    <row r="2090" ht="12.75" hidden="1" x14ac:dyDescent="0.25"/>
    <row r="2091" ht="12.75" hidden="1" x14ac:dyDescent="0.25"/>
    <row r="2092" ht="12.75" hidden="1" x14ac:dyDescent="0.25"/>
    <row r="2093" ht="12.75" hidden="1" x14ac:dyDescent="0.25"/>
    <row r="2094" ht="12.75" hidden="1" x14ac:dyDescent="0.25"/>
    <row r="2095" ht="12.75" hidden="1" x14ac:dyDescent="0.25"/>
    <row r="2096" ht="12.75" hidden="1" x14ac:dyDescent="0.25"/>
    <row r="2097" ht="12.75" hidden="1" x14ac:dyDescent="0.25"/>
    <row r="2098" ht="12.75" hidden="1" x14ac:dyDescent="0.25"/>
    <row r="2099" ht="12.75" hidden="1" x14ac:dyDescent="0.25"/>
    <row r="2100" ht="12.75" hidden="1" x14ac:dyDescent="0.25"/>
    <row r="2101" ht="12.75" hidden="1" x14ac:dyDescent="0.25"/>
    <row r="2102" ht="12.75" hidden="1" x14ac:dyDescent="0.25"/>
    <row r="2103" ht="12.75" hidden="1" x14ac:dyDescent="0.25"/>
    <row r="2104" ht="12.75" hidden="1" x14ac:dyDescent="0.25"/>
    <row r="2105" ht="12.75" hidden="1" x14ac:dyDescent="0.25"/>
    <row r="2106" ht="12.75" hidden="1" x14ac:dyDescent="0.25"/>
    <row r="2107" ht="12.75" hidden="1" x14ac:dyDescent="0.25"/>
    <row r="2108" ht="12.75" hidden="1" x14ac:dyDescent="0.25"/>
    <row r="2109" ht="12.75" hidden="1" x14ac:dyDescent="0.25"/>
    <row r="2110" ht="12.75" hidden="1" x14ac:dyDescent="0.25"/>
    <row r="2111" ht="12.75" hidden="1" x14ac:dyDescent="0.25"/>
    <row r="2112" ht="12.75" hidden="1" x14ac:dyDescent="0.25"/>
    <row r="2113" ht="12.75" hidden="1" x14ac:dyDescent="0.25"/>
    <row r="2114" ht="12.75" hidden="1" x14ac:dyDescent="0.25"/>
    <row r="2115" ht="12.75" hidden="1" x14ac:dyDescent="0.25"/>
    <row r="2116" ht="12.75" hidden="1" x14ac:dyDescent="0.25"/>
    <row r="2117" ht="12.75" hidden="1" x14ac:dyDescent="0.25"/>
    <row r="2118" ht="12.75" hidden="1" x14ac:dyDescent="0.25"/>
    <row r="2119" ht="12.75" hidden="1" x14ac:dyDescent="0.25"/>
    <row r="2120" ht="12.75" hidden="1" x14ac:dyDescent="0.25"/>
    <row r="2121" ht="12.75" hidden="1" x14ac:dyDescent="0.25"/>
    <row r="2122" ht="12.75" hidden="1" x14ac:dyDescent="0.25"/>
    <row r="2123" ht="12.75" hidden="1" x14ac:dyDescent="0.25"/>
    <row r="2124" ht="12.75" hidden="1" x14ac:dyDescent="0.25"/>
    <row r="2125" ht="12.75" hidden="1" x14ac:dyDescent="0.25"/>
    <row r="2126" ht="12.75" hidden="1" x14ac:dyDescent="0.25"/>
    <row r="2127" ht="12.75" hidden="1" x14ac:dyDescent="0.25"/>
    <row r="2128" ht="12.75" hidden="1" x14ac:dyDescent="0.25"/>
    <row r="2129" ht="12.75" hidden="1" x14ac:dyDescent="0.25"/>
    <row r="2130" ht="12.75" hidden="1" x14ac:dyDescent="0.25"/>
    <row r="2131" ht="12.75" hidden="1" x14ac:dyDescent="0.25"/>
    <row r="2132" ht="12.75" hidden="1" x14ac:dyDescent="0.25"/>
    <row r="2133" ht="12.75" hidden="1" x14ac:dyDescent="0.25"/>
    <row r="2134" ht="12.75" hidden="1" x14ac:dyDescent="0.25"/>
    <row r="2135" ht="12.75" hidden="1" x14ac:dyDescent="0.25"/>
    <row r="2136" ht="12.75" hidden="1" x14ac:dyDescent="0.25"/>
    <row r="2137" ht="12.75" hidden="1" x14ac:dyDescent="0.25"/>
    <row r="2138" ht="12.75" hidden="1" x14ac:dyDescent="0.25"/>
    <row r="2139" ht="12.75" hidden="1" x14ac:dyDescent="0.25"/>
    <row r="2140" ht="12.75" hidden="1" x14ac:dyDescent="0.25"/>
    <row r="2141" ht="12.75" hidden="1" x14ac:dyDescent="0.25"/>
    <row r="2142" ht="12.75" hidden="1" x14ac:dyDescent="0.25"/>
    <row r="2143" ht="12.75" hidden="1" x14ac:dyDescent="0.25"/>
    <row r="2144" ht="12.75" hidden="1" x14ac:dyDescent="0.25"/>
    <row r="2145" ht="12.75" hidden="1" x14ac:dyDescent="0.25"/>
    <row r="2146" ht="12.75" hidden="1" x14ac:dyDescent="0.25"/>
    <row r="2147" ht="12.75" hidden="1" x14ac:dyDescent="0.25"/>
    <row r="2148" ht="12.75" hidden="1" x14ac:dyDescent="0.25"/>
    <row r="2149" ht="12.75" hidden="1" x14ac:dyDescent="0.25"/>
    <row r="2150" ht="12.75" hidden="1" x14ac:dyDescent="0.25"/>
    <row r="2151" ht="12.75" hidden="1" x14ac:dyDescent="0.25"/>
    <row r="2152" ht="12.75" hidden="1" x14ac:dyDescent="0.25"/>
    <row r="2153" ht="12.75" hidden="1" x14ac:dyDescent="0.25"/>
    <row r="2154" ht="12.75" hidden="1" x14ac:dyDescent="0.25"/>
    <row r="2155" ht="12.75" hidden="1" x14ac:dyDescent="0.25"/>
    <row r="2156" ht="12.75" hidden="1" x14ac:dyDescent="0.25"/>
    <row r="2157" ht="12.75" hidden="1" x14ac:dyDescent="0.25"/>
    <row r="2158" ht="12.75" hidden="1" x14ac:dyDescent="0.25"/>
    <row r="2159" ht="12.75" hidden="1" x14ac:dyDescent="0.25"/>
    <row r="2160" ht="12.75" hidden="1" x14ac:dyDescent="0.25"/>
    <row r="2161" ht="12.75" hidden="1" x14ac:dyDescent="0.25"/>
    <row r="2162" ht="12.75" hidden="1" x14ac:dyDescent="0.25"/>
    <row r="2163" ht="12.75" hidden="1" x14ac:dyDescent="0.25"/>
    <row r="2164" ht="12.75" hidden="1" x14ac:dyDescent="0.25"/>
    <row r="2165" ht="12.75" hidden="1" x14ac:dyDescent="0.25"/>
    <row r="2166" ht="12.75" hidden="1" x14ac:dyDescent="0.25"/>
    <row r="2167" ht="12.75" hidden="1" x14ac:dyDescent="0.25"/>
    <row r="2168" ht="12.75" hidden="1" x14ac:dyDescent="0.25"/>
    <row r="2169" ht="12.75" hidden="1" x14ac:dyDescent="0.25"/>
    <row r="2170" ht="12.75" hidden="1" x14ac:dyDescent="0.25"/>
    <row r="2171" ht="12.75" hidden="1" x14ac:dyDescent="0.25"/>
    <row r="2172" ht="12.75" hidden="1" x14ac:dyDescent="0.25"/>
    <row r="2173" ht="12.75" hidden="1" x14ac:dyDescent="0.25"/>
    <row r="2174" ht="12.75" hidden="1" x14ac:dyDescent="0.25"/>
    <row r="2175" ht="12.75" hidden="1" x14ac:dyDescent="0.25"/>
    <row r="2176" ht="12.75" hidden="1" x14ac:dyDescent="0.25"/>
    <row r="2177" ht="12.75" hidden="1" x14ac:dyDescent="0.25"/>
    <row r="2178" ht="12.75" hidden="1" x14ac:dyDescent="0.25"/>
    <row r="2179" ht="12.75" hidden="1" x14ac:dyDescent="0.25"/>
    <row r="2180" ht="12.75" hidden="1" x14ac:dyDescent="0.25"/>
    <row r="2181" ht="12.75" hidden="1" x14ac:dyDescent="0.25"/>
    <row r="2182" ht="12.75" hidden="1" x14ac:dyDescent="0.25"/>
    <row r="2183" ht="12.75" hidden="1" x14ac:dyDescent="0.25"/>
    <row r="2184" ht="12.75" hidden="1" x14ac:dyDescent="0.25"/>
    <row r="2185" ht="12.75" hidden="1" x14ac:dyDescent="0.25"/>
    <row r="2186" ht="12.75" hidden="1" x14ac:dyDescent="0.25"/>
    <row r="2187" ht="12.75" hidden="1" x14ac:dyDescent="0.25"/>
    <row r="2188" ht="12.75" hidden="1" x14ac:dyDescent="0.25"/>
    <row r="2189" ht="12.75" hidden="1" x14ac:dyDescent="0.25"/>
    <row r="2190" ht="12.75" hidden="1" x14ac:dyDescent="0.25"/>
    <row r="2191" ht="12.75" hidden="1" x14ac:dyDescent="0.25"/>
    <row r="2192" ht="12.75" hidden="1" x14ac:dyDescent="0.25"/>
    <row r="2193" ht="12.75" hidden="1" x14ac:dyDescent="0.25"/>
    <row r="2194" ht="12.75" hidden="1" x14ac:dyDescent="0.25"/>
    <row r="2195" ht="12.75" hidden="1" x14ac:dyDescent="0.25"/>
    <row r="2196" ht="12.75" hidden="1" x14ac:dyDescent="0.25"/>
    <row r="2197" ht="12.75" hidden="1" x14ac:dyDescent="0.25"/>
    <row r="2198" ht="12.75" hidden="1" x14ac:dyDescent="0.25"/>
    <row r="2199" ht="12.75" hidden="1" x14ac:dyDescent="0.25"/>
    <row r="2200" ht="12.75" hidden="1" x14ac:dyDescent="0.25"/>
    <row r="2201" ht="12.75" hidden="1" x14ac:dyDescent="0.25"/>
    <row r="2202" ht="12.75" hidden="1" x14ac:dyDescent="0.25"/>
    <row r="2203" ht="12.75" hidden="1" x14ac:dyDescent="0.25"/>
    <row r="2204" ht="12.75" hidden="1" x14ac:dyDescent="0.25"/>
    <row r="2205" ht="12.75" hidden="1" x14ac:dyDescent="0.25"/>
    <row r="2206" ht="12.75" hidden="1" x14ac:dyDescent="0.25"/>
    <row r="2207" ht="12.75" hidden="1" x14ac:dyDescent="0.25"/>
    <row r="2208" ht="12.75" hidden="1" x14ac:dyDescent="0.25"/>
    <row r="2209" ht="12.75" hidden="1" x14ac:dyDescent="0.25"/>
    <row r="2210" ht="12.75" hidden="1" x14ac:dyDescent="0.25"/>
    <row r="2211" ht="12.75" hidden="1" x14ac:dyDescent="0.25"/>
    <row r="2212" ht="12.75" hidden="1" x14ac:dyDescent="0.25"/>
    <row r="2213" ht="12.75" hidden="1" x14ac:dyDescent="0.25"/>
    <row r="2214" ht="12.75" hidden="1" x14ac:dyDescent="0.25"/>
    <row r="2215" ht="12.75" hidden="1" x14ac:dyDescent="0.25"/>
    <row r="2216" ht="12.75" hidden="1" x14ac:dyDescent="0.25"/>
    <row r="2217" ht="12.75" hidden="1" x14ac:dyDescent="0.25"/>
    <row r="2218" ht="12.75" hidden="1" x14ac:dyDescent="0.25"/>
    <row r="2219" ht="12.75" hidden="1" x14ac:dyDescent="0.25"/>
    <row r="2220" ht="12.75" hidden="1" x14ac:dyDescent="0.25"/>
    <row r="2221" ht="12.75" hidden="1" x14ac:dyDescent="0.25"/>
    <row r="2222" ht="12.75" hidden="1" x14ac:dyDescent="0.25"/>
    <row r="2223" ht="12.75" hidden="1" x14ac:dyDescent="0.25"/>
    <row r="2224" ht="12.75" hidden="1" x14ac:dyDescent="0.25"/>
    <row r="2225" ht="12.75" hidden="1" x14ac:dyDescent="0.25"/>
    <row r="2226" ht="12.75" hidden="1" x14ac:dyDescent="0.25"/>
    <row r="2227" ht="12.75" hidden="1" x14ac:dyDescent="0.25"/>
    <row r="2228" ht="12.75" hidden="1" x14ac:dyDescent="0.25"/>
    <row r="2229" ht="12.75" hidden="1" x14ac:dyDescent="0.25"/>
    <row r="2230" ht="12.75" hidden="1" x14ac:dyDescent="0.25"/>
    <row r="2231" ht="12.75" hidden="1" x14ac:dyDescent="0.25"/>
    <row r="2232" ht="12.75" hidden="1" x14ac:dyDescent="0.25"/>
    <row r="2233" ht="12.75" hidden="1" x14ac:dyDescent="0.25"/>
    <row r="2234" ht="12.75" hidden="1" x14ac:dyDescent="0.25"/>
    <row r="2235" ht="12.75" hidden="1" x14ac:dyDescent="0.25"/>
    <row r="2236" ht="12.75" hidden="1" x14ac:dyDescent="0.25"/>
    <row r="2237" ht="12.75" hidden="1" x14ac:dyDescent="0.25"/>
    <row r="2238" ht="12.75" hidden="1" x14ac:dyDescent="0.25"/>
    <row r="2239" ht="12.75" hidden="1" x14ac:dyDescent="0.25"/>
    <row r="2240" ht="12.75" hidden="1" x14ac:dyDescent="0.25"/>
    <row r="2241" ht="12.75" hidden="1" x14ac:dyDescent="0.25"/>
    <row r="2242" ht="12.75" hidden="1" x14ac:dyDescent="0.25"/>
    <row r="2243" ht="12.75" hidden="1" x14ac:dyDescent="0.25"/>
    <row r="2244" ht="12.75" hidden="1" x14ac:dyDescent="0.25"/>
    <row r="2245" ht="12.75" hidden="1" x14ac:dyDescent="0.25"/>
    <row r="2246" ht="12.75" hidden="1" x14ac:dyDescent="0.25"/>
    <row r="2247" ht="12.75" hidden="1" x14ac:dyDescent="0.25"/>
    <row r="2248" ht="12.75" hidden="1" x14ac:dyDescent="0.25"/>
    <row r="2249" ht="12.75" hidden="1" x14ac:dyDescent="0.25"/>
    <row r="2250" ht="12.75" hidden="1" x14ac:dyDescent="0.25"/>
    <row r="2251" ht="12.75" hidden="1" x14ac:dyDescent="0.25"/>
    <row r="2252" ht="12.75" hidden="1" x14ac:dyDescent="0.25"/>
    <row r="2253" ht="12.75" hidden="1" x14ac:dyDescent="0.25"/>
    <row r="2254" ht="12.75" hidden="1" x14ac:dyDescent="0.25"/>
    <row r="2255" ht="12.75" hidden="1" x14ac:dyDescent="0.25"/>
    <row r="2256" ht="12.75" hidden="1" x14ac:dyDescent="0.25"/>
    <row r="2257" ht="12.75" hidden="1" x14ac:dyDescent="0.25"/>
    <row r="2258" ht="12.75" hidden="1" x14ac:dyDescent="0.25"/>
    <row r="2259" ht="12.75" hidden="1" x14ac:dyDescent="0.25"/>
    <row r="2260" ht="12.75" hidden="1" x14ac:dyDescent="0.25"/>
    <row r="2261" ht="12.75" hidden="1" x14ac:dyDescent="0.25"/>
    <row r="2262" ht="12.75" hidden="1" x14ac:dyDescent="0.25"/>
    <row r="2263" ht="12.75" hidden="1" x14ac:dyDescent="0.25"/>
    <row r="2264" ht="12.75" hidden="1" x14ac:dyDescent="0.25"/>
    <row r="2265" ht="12.75" hidden="1" x14ac:dyDescent="0.25"/>
    <row r="2266" ht="12.75" hidden="1" x14ac:dyDescent="0.25"/>
    <row r="2267" ht="12.75" hidden="1" x14ac:dyDescent="0.25"/>
    <row r="2268" ht="12.75" hidden="1" x14ac:dyDescent="0.25"/>
    <row r="2269" ht="12.75" hidden="1" x14ac:dyDescent="0.25"/>
    <row r="2270" ht="12.75" hidden="1" x14ac:dyDescent="0.25"/>
    <row r="2271" ht="12.75" hidden="1" x14ac:dyDescent="0.25"/>
    <row r="2272" ht="12.75" hidden="1" x14ac:dyDescent="0.25"/>
    <row r="2273" ht="12.75" hidden="1" x14ac:dyDescent="0.25"/>
    <row r="2274" ht="12.75" hidden="1" x14ac:dyDescent="0.25"/>
    <row r="2275" ht="12.75" hidden="1" x14ac:dyDescent="0.25"/>
    <row r="2276" ht="12.75" hidden="1" x14ac:dyDescent="0.25"/>
    <row r="2277" ht="12.75" hidden="1" x14ac:dyDescent="0.25"/>
    <row r="2278" ht="12.75" hidden="1" x14ac:dyDescent="0.25"/>
    <row r="2279" ht="12.75" hidden="1" x14ac:dyDescent="0.25"/>
    <row r="2280" ht="12.75" hidden="1" x14ac:dyDescent="0.25"/>
    <row r="2281" ht="12.75" hidden="1" x14ac:dyDescent="0.25"/>
    <row r="2282" ht="12.75" hidden="1" x14ac:dyDescent="0.25"/>
    <row r="2283" ht="12.75" hidden="1" x14ac:dyDescent="0.25"/>
    <row r="2284" ht="12.75" hidden="1" x14ac:dyDescent="0.25"/>
    <row r="2285" ht="12.75" hidden="1" x14ac:dyDescent="0.25"/>
    <row r="2286" ht="12.75" hidden="1" x14ac:dyDescent="0.25"/>
    <row r="2287" ht="12.75" hidden="1" x14ac:dyDescent="0.25"/>
    <row r="2288" ht="12.75" hidden="1" x14ac:dyDescent="0.25"/>
    <row r="2289" ht="12.75" hidden="1" x14ac:dyDescent="0.25"/>
    <row r="2290" ht="12.75" hidden="1" x14ac:dyDescent="0.25"/>
    <row r="2291" ht="12.75" hidden="1" x14ac:dyDescent="0.25"/>
    <row r="2292" ht="12.75" hidden="1" x14ac:dyDescent="0.25"/>
    <row r="2293" ht="12.75" hidden="1" x14ac:dyDescent="0.25"/>
    <row r="2294" ht="12.75" hidden="1" x14ac:dyDescent="0.25"/>
    <row r="2295" ht="12.75" hidden="1" x14ac:dyDescent="0.25"/>
    <row r="2296" ht="12.75" hidden="1" x14ac:dyDescent="0.25"/>
    <row r="2297" ht="12.75" hidden="1" x14ac:dyDescent="0.25"/>
    <row r="2298" ht="12.75" hidden="1" x14ac:dyDescent="0.25"/>
    <row r="2299" ht="12.75" hidden="1" x14ac:dyDescent="0.25"/>
    <row r="2300" ht="12.75" hidden="1" x14ac:dyDescent="0.25"/>
    <row r="2301" ht="12.75" hidden="1" x14ac:dyDescent="0.25"/>
    <row r="2302" ht="12.75" hidden="1" x14ac:dyDescent="0.25"/>
    <row r="2303" ht="12.75" hidden="1" x14ac:dyDescent="0.25"/>
    <row r="2304" ht="12.75" hidden="1" x14ac:dyDescent="0.25"/>
    <row r="2305" ht="12.75" hidden="1" x14ac:dyDescent="0.25"/>
    <row r="2306" ht="12.75" hidden="1" x14ac:dyDescent="0.25"/>
    <row r="2307" ht="12.75" hidden="1" x14ac:dyDescent="0.25"/>
    <row r="2308" ht="12.75" hidden="1" x14ac:dyDescent="0.25"/>
    <row r="2309" ht="12.75" hidden="1" x14ac:dyDescent="0.25"/>
    <row r="2310" ht="12.75" hidden="1" x14ac:dyDescent="0.25"/>
    <row r="2311" ht="12.75" hidden="1" x14ac:dyDescent="0.25"/>
    <row r="2312" ht="12.75" hidden="1" x14ac:dyDescent="0.25"/>
    <row r="2313" ht="12.75" hidden="1" x14ac:dyDescent="0.25"/>
    <row r="2314" ht="12.75" hidden="1" x14ac:dyDescent="0.25"/>
    <row r="2315" ht="12.75" hidden="1" x14ac:dyDescent="0.25"/>
    <row r="2316" ht="12.75" hidden="1" x14ac:dyDescent="0.25"/>
    <row r="2317" ht="12.75" hidden="1" x14ac:dyDescent="0.25"/>
    <row r="2318" ht="12.75" hidden="1" x14ac:dyDescent="0.25"/>
    <row r="2319" ht="12.75" hidden="1" x14ac:dyDescent="0.25"/>
    <row r="2320" ht="12.75" hidden="1" x14ac:dyDescent="0.25"/>
    <row r="2321" ht="12.75" hidden="1" x14ac:dyDescent="0.25"/>
    <row r="2322" ht="12.75" hidden="1" x14ac:dyDescent="0.25"/>
    <row r="2323" ht="12.75" hidden="1" x14ac:dyDescent="0.25"/>
    <row r="2324" ht="12.75" hidden="1" x14ac:dyDescent="0.25"/>
    <row r="2325" ht="12.75" hidden="1" x14ac:dyDescent="0.25"/>
    <row r="2326" ht="12.75" hidden="1" x14ac:dyDescent="0.25"/>
    <row r="2327" ht="12.75" hidden="1" x14ac:dyDescent="0.25"/>
    <row r="2328" ht="12.75" hidden="1" x14ac:dyDescent="0.25"/>
    <row r="2329" ht="12.75" hidden="1" x14ac:dyDescent="0.25"/>
    <row r="2330" ht="12.75" hidden="1" x14ac:dyDescent="0.25"/>
    <row r="2331" ht="12.75" hidden="1" x14ac:dyDescent="0.25"/>
    <row r="2332" ht="12.75" hidden="1" x14ac:dyDescent="0.25"/>
    <row r="2333" ht="12.75" hidden="1" x14ac:dyDescent="0.25"/>
    <row r="2334" ht="12.75" hidden="1" x14ac:dyDescent="0.25"/>
    <row r="2335" ht="12.75" hidden="1" x14ac:dyDescent="0.25"/>
    <row r="2336" ht="12.75" hidden="1" x14ac:dyDescent="0.25"/>
    <row r="2337" ht="12.75" hidden="1" x14ac:dyDescent="0.25"/>
    <row r="2338" ht="12.75" hidden="1" x14ac:dyDescent="0.25"/>
    <row r="2339" ht="12.75" hidden="1" x14ac:dyDescent="0.25"/>
    <row r="2340" ht="12.75" hidden="1" x14ac:dyDescent="0.25"/>
    <row r="2341" ht="12.75" hidden="1" x14ac:dyDescent="0.25"/>
    <row r="2342" ht="12.75" hidden="1" x14ac:dyDescent="0.25"/>
    <row r="2343" ht="12.75" hidden="1" x14ac:dyDescent="0.25"/>
    <row r="2344" ht="12.75" hidden="1" x14ac:dyDescent="0.25"/>
    <row r="2345" ht="12.75" hidden="1" x14ac:dyDescent="0.25"/>
    <row r="2346" ht="12.75" hidden="1" x14ac:dyDescent="0.25"/>
    <row r="2347" ht="12.75" hidden="1" x14ac:dyDescent="0.25"/>
    <row r="2348" ht="12.75" hidden="1" x14ac:dyDescent="0.25"/>
    <row r="2349" ht="12.75" hidden="1" x14ac:dyDescent="0.25"/>
    <row r="2350" ht="12.75" hidden="1" x14ac:dyDescent="0.25"/>
    <row r="2351" ht="12.75" hidden="1" x14ac:dyDescent="0.25"/>
    <row r="2352" ht="12.75" hidden="1" x14ac:dyDescent="0.25"/>
    <row r="2353" ht="12.75" hidden="1" x14ac:dyDescent="0.25"/>
    <row r="2354" ht="12.75" hidden="1" x14ac:dyDescent="0.25"/>
    <row r="2355" ht="12.75" hidden="1" x14ac:dyDescent="0.25"/>
    <row r="2356" ht="12.75" hidden="1" x14ac:dyDescent="0.25"/>
    <row r="2357" ht="12.75" hidden="1" x14ac:dyDescent="0.25"/>
    <row r="2358" ht="12.75" hidden="1" x14ac:dyDescent="0.25"/>
    <row r="2359" ht="12.75" hidden="1" x14ac:dyDescent="0.25"/>
    <row r="2360" ht="12.75" hidden="1" x14ac:dyDescent="0.25"/>
    <row r="2361" ht="12.75" hidden="1" x14ac:dyDescent="0.25"/>
    <row r="2362" ht="12.75" hidden="1" x14ac:dyDescent="0.25"/>
    <row r="2363" ht="12.75" hidden="1" x14ac:dyDescent="0.25"/>
    <row r="2364" ht="12.75" hidden="1" x14ac:dyDescent="0.25"/>
    <row r="2365" ht="12.75" hidden="1" x14ac:dyDescent="0.25"/>
    <row r="2366" ht="12.75" hidden="1" x14ac:dyDescent="0.25"/>
    <row r="2367" ht="12.75" hidden="1" x14ac:dyDescent="0.25"/>
    <row r="2368" ht="12.75" hidden="1" x14ac:dyDescent="0.25"/>
    <row r="2369" ht="12.75" hidden="1" x14ac:dyDescent="0.25"/>
    <row r="2370" ht="12.75" hidden="1" x14ac:dyDescent="0.25"/>
    <row r="2371" ht="12.75" hidden="1" x14ac:dyDescent="0.25"/>
    <row r="2372" ht="12.75" hidden="1" x14ac:dyDescent="0.25"/>
    <row r="2373" ht="12.75" hidden="1" x14ac:dyDescent="0.25"/>
    <row r="2374" ht="12.75" hidden="1" x14ac:dyDescent="0.25"/>
    <row r="2375" ht="12.75" hidden="1" x14ac:dyDescent="0.25"/>
    <row r="2376" ht="12.75" hidden="1" x14ac:dyDescent="0.25"/>
    <row r="2377" ht="12.75" hidden="1" x14ac:dyDescent="0.25"/>
    <row r="2378" ht="12.75" hidden="1" x14ac:dyDescent="0.25"/>
    <row r="2379" ht="12.75" hidden="1" x14ac:dyDescent="0.25"/>
    <row r="2380" ht="12.75" hidden="1" x14ac:dyDescent="0.25"/>
    <row r="2381" ht="12.75" hidden="1" x14ac:dyDescent="0.25"/>
    <row r="2382" ht="12.75" hidden="1" x14ac:dyDescent="0.25"/>
    <row r="2383" ht="12.75" hidden="1" x14ac:dyDescent="0.25"/>
    <row r="2384" ht="12.75" hidden="1" x14ac:dyDescent="0.25"/>
    <row r="2385" ht="12.75" hidden="1" x14ac:dyDescent="0.25"/>
    <row r="2386" ht="12.75" hidden="1" x14ac:dyDescent="0.25"/>
    <row r="2387" ht="12.75" hidden="1" x14ac:dyDescent="0.25"/>
    <row r="2388" ht="12.75" hidden="1" x14ac:dyDescent="0.25"/>
    <row r="2389" ht="12.75" hidden="1" x14ac:dyDescent="0.25"/>
    <row r="2390" ht="12.75" hidden="1" x14ac:dyDescent="0.25"/>
    <row r="2391" ht="12.75" hidden="1" x14ac:dyDescent="0.25"/>
    <row r="2392" ht="12.75" hidden="1" x14ac:dyDescent="0.25"/>
    <row r="2393" ht="12.75" hidden="1" x14ac:dyDescent="0.25"/>
    <row r="2394" ht="12.75" hidden="1" x14ac:dyDescent="0.25"/>
    <row r="2395" ht="12.75" hidden="1" x14ac:dyDescent="0.25"/>
    <row r="2396" ht="12.75" hidden="1" x14ac:dyDescent="0.25"/>
    <row r="2397" ht="12.75" hidden="1" x14ac:dyDescent="0.25"/>
    <row r="2398" ht="12.75" hidden="1" x14ac:dyDescent="0.25"/>
    <row r="2399" ht="12.75" hidden="1" x14ac:dyDescent="0.25"/>
    <row r="2400" ht="12.75" hidden="1" x14ac:dyDescent="0.25"/>
    <row r="2401" ht="12.75" hidden="1" x14ac:dyDescent="0.25"/>
    <row r="2402" ht="12.75" hidden="1" x14ac:dyDescent="0.25"/>
    <row r="2403" ht="12.75" hidden="1" x14ac:dyDescent="0.25"/>
    <row r="2404" ht="12.75" hidden="1" x14ac:dyDescent="0.25"/>
    <row r="2405" ht="12.75" hidden="1" x14ac:dyDescent="0.25"/>
    <row r="2406" ht="12.75" hidden="1" x14ac:dyDescent="0.25"/>
    <row r="2407" ht="12.75" hidden="1" x14ac:dyDescent="0.25"/>
    <row r="2408" ht="12.75" hidden="1" x14ac:dyDescent="0.25"/>
    <row r="2409" ht="12.75" hidden="1" x14ac:dyDescent="0.25"/>
    <row r="2410" ht="12.75" hidden="1" x14ac:dyDescent="0.25"/>
    <row r="2411" ht="12.75" hidden="1" x14ac:dyDescent="0.25"/>
    <row r="2412" ht="12.75" hidden="1" x14ac:dyDescent="0.25"/>
    <row r="2413" ht="12.75" hidden="1" x14ac:dyDescent="0.25"/>
    <row r="2414" ht="12.75" hidden="1" x14ac:dyDescent="0.25"/>
    <row r="2415" ht="12.75" hidden="1" x14ac:dyDescent="0.25"/>
    <row r="2416" ht="12.75" hidden="1" x14ac:dyDescent="0.25"/>
    <row r="2417" ht="12.75" hidden="1" x14ac:dyDescent="0.25"/>
    <row r="2418" ht="12.75" hidden="1" x14ac:dyDescent="0.25"/>
    <row r="2419" ht="12.75" hidden="1" x14ac:dyDescent="0.25"/>
    <row r="2420" ht="12.75" hidden="1" x14ac:dyDescent="0.25"/>
    <row r="2421" ht="12.75" hidden="1" x14ac:dyDescent="0.25"/>
    <row r="2422" ht="12.75" hidden="1" x14ac:dyDescent="0.25"/>
    <row r="2423" ht="12.75" hidden="1" x14ac:dyDescent="0.25"/>
    <row r="2424" ht="12.75" hidden="1" x14ac:dyDescent="0.25"/>
    <row r="2425" ht="12.75" hidden="1" x14ac:dyDescent="0.25"/>
    <row r="2426" ht="12.75" hidden="1" x14ac:dyDescent="0.25"/>
    <row r="2427" ht="12.75" hidden="1" x14ac:dyDescent="0.25"/>
    <row r="2428" ht="12.75" hidden="1" x14ac:dyDescent="0.25"/>
    <row r="2429" ht="12.75" hidden="1" x14ac:dyDescent="0.25"/>
    <row r="2430" ht="12.75" hidden="1" x14ac:dyDescent="0.25"/>
    <row r="2431" ht="12.75" hidden="1" x14ac:dyDescent="0.25"/>
    <row r="2432" ht="12.75" hidden="1" x14ac:dyDescent="0.25"/>
    <row r="2433" ht="12.75" hidden="1" x14ac:dyDescent="0.25"/>
    <row r="2434" ht="12.75" hidden="1" x14ac:dyDescent="0.25"/>
    <row r="2435" ht="12.75" hidden="1" x14ac:dyDescent="0.25"/>
    <row r="2436" ht="12.75" hidden="1" x14ac:dyDescent="0.25"/>
    <row r="2437" ht="12.75" hidden="1" x14ac:dyDescent="0.25"/>
    <row r="2438" ht="12.75" hidden="1" x14ac:dyDescent="0.25"/>
    <row r="2439" ht="12.75" hidden="1" x14ac:dyDescent="0.25"/>
    <row r="2440" ht="12.75" hidden="1" x14ac:dyDescent="0.25"/>
    <row r="2441" ht="12.75" hidden="1" x14ac:dyDescent="0.25"/>
    <row r="2442" ht="12.75" hidden="1" x14ac:dyDescent="0.25"/>
    <row r="2443" ht="12.75" hidden="1" x14ac:dyDescent="0.25"/>
    <row r="2444" ht="12.75" hidden="1" x14ac:dyDescent="0.25"/>
    <row r="2445" ht="12.75" hidden="1" x14ac:dyDescent="0.25"/>
    <row r="2446" ht="12.75" hidden="1" x14ac:dyDescent="0.25"/>
    <row r="2447" ht="12.75" hidden="1" x14ac:dyDescent="0.25"/>
    <row r="2448" ht="12.75" hidden="1" x14ac:dyDescent="0.25"/>
    <row r="2449" ht="12.75" hidden="1" x14ac:dyDescent="0.25"/>
    <row r="2450" ht="12.75" hidden="1" x14ac:dyDescent="0.25"/>
    <row r="2451" ht="12.75" hidden="1" x14ac:dyDescent="0.25"/>
    <row r="2452" ht="12.75" hidden="1" x14ac:dyDescent="0.25"/>
    <row r="2453" ht="12.75" hidden="1" x14ac:dyDescent="0.25"/>
    <row r="2454" ht="12.75" hidden="1" x14ac:dyDescent="0.25"/>
    <row r="2455" ht="12.75" hidden="1" x14ac:dyDescent="0.25"/>
    <row r="2456" ht="12.75" hidden="1" x14ac:dyDescent="0.25"/>
    <row r="2457" ht="12.75" hidden="1" x14ac:dyDescent="0.25"/>
    <row r="2458" ht="12.75" hidden="1" x14ac:dyDescent="0.25"/>
    <row r="2459" ht="12.75" hidden="1" x14ac:dyDescent="0.25"/>
    <row r="2460" ht="12.75" hidden="1" x14ac:dyDescent="0.25"/>
    <row r="2461" ht="12.75" hidden="1" x14ac:dyDescent="0.25"/>
    <row r="2462" ht="12.75" hidden="1" x14ac:dyDescent="0.25"/>
    <row r="2463" ht="12.75" hidden="1" x14ac:dyDescent="0.25"/>
    <row r="2464" ht="12.75" hidden="1" x14ac:dyDescent="0.25"/>
    <row r="2465" ht="12.75" hidden="1" x14ac:dyDescent="0.25"/>
    <row r="2466" ht="12.75" hidden="1" x14ac:dyDescent="0.25"/>
    <row r="2467" ht="12.75" hidden="1" x14ac:dyDescent="0.25"/>
    <row r="2468" ht="12.75" hidden="1" x14ac:dyDescent="0.25"/>
    <row r="2469" ht="12.75" hidden="1" x14ac:dyDescent="0.25"/>
    <row r="2470" ht="12.75" hidden="1" x14ac:dyDescent="0.25"/>
    <row r="2471" ht="12.75" hidden="1" x14ac:dyDescent="0.25"/>
    <row r="2472" ht="12.75" hidden="1" x14ac:dyDescent="0.25"/>
    <row r="2473" ht="12.75" hidden="1" x14ac:dyDescent="0.25"/>
    <row r="2474" ht="12.75" hidden="1" x14ac:dyDescent="0.25"/>
    <row r="2475" ht="12.75" hidden="1" x14ac:dyDescent="0.25"/>
    <row r="2476" ht="12.75" hidden="1" x14ac:dyDescent="0.25"/>
    <row r="2477" ht="12.95" customHeight="1" x14ac:dyDescent="0.25"/>
  </sheetData>
  <sheetProtection algorithmName="SHA-512" hashValue="1iZRVHdDT+6y1j7J2dYJwtGPGazbJhg2ZaNSE0Ll2GprByVvf/y7iEbCqN0YZIphR1ylXdsUOyL7L0Z37QJECg==" saltValue="1Z1OvqeKi4/QenPjrdrDbQ==" spinCount="100000" sheet="1" selectLockedCells="1"/>
  <dataConsolidate/>
  <mergeCells count="21">
    <mergeCell ref="A39:F39"/>
    <mergeCell ref="A1:F1"/>
    <mergeCell ref="G1:G3"/>
    <mergeCell ref="D2:F2"/>
    <mergeCell ref="A6:F6"/>
    <mergeCell ref="A7:E7"/>
    <mergeCell ref="A8:E8"/>
    <mergeCell ref="A9:F9"/>
    <mergeCell ref="A10:F10"/>
    <mergeCell ref="A11:F11"/>
    <mergeCell ref="A26:F26"/>
    <mergeCell ref="A87:F87"/>
    <mergeCell ref="A88:F88"/>
    <mergeCell ref="G96:G97"/>
    <mergeCell ref="A100:F100"/>
    <mergeCell ref="A59:F59"/>
    <mergeCell ref="A60:F60"/>
    <mergeCell ref="A68:F68"/>
    <mergeCell ref="A76:F76"/>
    <mergeCell ref="A85:F85"/>
    <mergeCell ref="A86:F86"/>
  </mergeCells>
  <conditionalFormatting sqref="A28:A37">
    <cfRule type="expression" dxfId="409" priority="5">
      <formula>MOD(A28,1)&gt;0</formula>
    </cfRule>
  </conditionalFormatting>
  <conditionalFormatting sqref="A13:A24">
    <cfRule type="expression" dxfId="408" priority="4">
      <formula>LEN(G13)&gt;0</formula>
    </cfRule>
  </conditionalFormatting>
  <conditionalFormatting sqref="C13:C24">
    <cfRule type="expression" dxfId="407" priority="3">
      <formula>C13&gt;Max_project_duration</formula>
    </cfRule>
  </conditionalFormatting>
  <conditionalFormatting sqref="F13:F24">
    <cfRule type="cellIs" dxfId="406" priority="2" operator="equal">
      <formula>0</formula>
    </cfRule>
  </conditionalFormatting>
  <conditionalFormatting sqref="B4">
    <cfRule type="expression" dxfId="405" priority="1">
      <formula>LEN($G$4)&gt;0</formula>
    </cfRule>
  </conditionalFormatting>
  <dataValidations count="13">
    <dataValidation type="whole" allowBlank="1" showInputMessage="1" showErrorMessage="1" errorTitle="Invalid nr of months" error="Provide a numerical value (max 96 months), rounded to full months" sqref="D41:D55">
      <formula1>1</formula1>
      <formula2>96</formula2>
    </dataValidation>
    <dataValidation type="decimal" allowBlank="1" showInputMessage="1" showErrorMessage="1" errorTitle="Invalid input hourly rate" error="Provide a numerical value (€ 0 - €300)" sqref="C41:C55">
      <formula1>0</formula1>
      <formula2>300</formula2>
    </dataValidation>
    <dataValidation type="decimal" allowBlank="1" showInputMessage="1" showErrorMessage="1" errorTitle="Invalid nr of hours" error="Provide a numerical value for the total number of hours." sqref="B41:B55">
      <formula1>0</formula1>
      <formula2>100000</formula2>
    </dataValidation>
    <dataValidation type="list" allowBlank="1" showInputMessage="1" showErrorMessage="1" sqref="E41:E55">
      <formula1>list_personnel_other_inst</formula1>
    </dataValidation>
    <dataValidation type="whole" allowBlank="1" showInputMessage="1" showErrorMessage="1" errorTitle="Invalid entry" error="Please enter the requested number of positions for which a bench fee is requested (round number &gt;0)" sqref="D28:D37">
      <formula1>0</formula1>
      <formula2>100</formula2>
    </dataValidation>
    <dataValidation type="list" allowBlank="1" showInputMessage="1" showErrorMessage="1" sqref="E29:E37">
      <formula1>$I$15:$I$25</formula1>
    </dataValidation>
    <dataValidation errorStyle="warning" allowBlank="1" showInputMessage="1" showErrorMessage="1" sqref="A28:A37"/>
    <dataValidation type="list" allowBlank="1" showInputMessage="1" showErrorMessage="1" sqref="E28">
      <formula1>$A$20:$A$25</formula1>
    </dataValidation>
    <dataValidation type="date" allowBlank="1" showInputMessage="1" showErrorMessage="1" errorTitle="Invalid entry" error="Please provide a valid provisional end date (dd/mm/yyyy)." sqref="D4">
      <formula1>43831</formula1>
      <formula2>73415</formula2>
    </dataValidation>
    <dataValidation type="date" allowBlank="1" showInputMessage="1" showErrorMessage="1" errorTitle="Invalid entry" error="Please provide a valid provisional start date (dd/mm/yyyy)." sqref="B4">
      <formula1>43831</formula1>
      <formula2>73415</formula2>
    </dataValidation>
    <dataValidation type="date" allowBlank="1" showInputMessage="1" showErrorMessage="1" errorTitle="Invalid entry" error="Please provide a valid date (dd/mm/yy)" sqref="B2">
      <formula1>43831</formula1>
      <formula2>73415</formula2>
    </dataValidation>
    <dataValidation type="list" allowBlank="1" showInputMessage="1" showErrorMessage="1" sqref="E13:E24">
      <formula1>list_academic_personnel</formula1>
    </dataValidation>
    <dataValidation type="list" allowBlank="1" showInputMessage="1" showErrorMessage="1" sqref="E70:E74 E78:E82 E90:E94 E102:E106 E62:E66">
      <formula1>list_ac_other_combined</formula1>
    </dataValidation>
  </dataValidations>
  <pageMargins left="0.7" right="0.7" top="0.75" bottom="0.75" header="0.3" footer="0.3"/>
  <pageSetup paperSize="9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53F6E38B-E310-4FEC-8544-621D2AC27913}">
            <xm:f>parameters!N359="issue"</xm:f>
            <x14:dxf>
              <font>
                <b val="0"/>
                <i val="0"/>
                <strike val="0"/>
                <color rgb="FFFF0000"/>
              </font>
            </x14:dxf>
          </x14:cfRule>
          <xm:sqref>A13:A24</xm:sqref>
        </x14:conditionalFormatting>
        <x14:conditionalFormatting xmlns:xm="http://schemas.microsoft.com/office/excel/2006/main">
          <x14:cfRule type="expression" priority="7" id="{EA1BF8D3-3BA2-485E-8089-BFC35E9ED7F2}">
            <xm:f>VLOOKUP(A13,parameters!$A$55:$D$62,3,FALSE)=0</xm:f>
            <x14:dxf>
              <fill>
                <patternFill>
                  <bgColor rgb="FFCBDEDF"/>
                </patternFill>
              </fill>
            </x14:dxf>
          </x14:cfRule>
          <xm:sqref>D13:D24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parameters!$A$55:$A$62</xm:f>
          </x14:formula1>
          <xm:sqref>A13:A24</xm:sqref>
        </x14:dataValidation>
        <x14:dataValidation type="list" allowBlank="1" showInputMessage="1" showErrorMessage="1">
          <x14:formula1>
            <xm:f>parameters!$A$71:$A$89</xm:f>
          </x14:formula1>
          <xm:sqref>A41:A55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77"/>
  <sheetViews>
    <sheetView showGridLines="0" zoomScale="115" zoomScaleNormal="115" workbookViewId="0">
      <selection activeCell="B2" sqref="B2"/>
    </sheetView>
  </sheetViews>
  <sheetFormatPr defaultColWidth="0" defaultRowHeight="12.95" customHeight="1" zeroHeight="1" x14ac:dyDescent="0.25"/>
  <cols>
    <col min="1" max="1" width="42" style="1" customWidth="1"/>
    <col min="2" max="2" width="12.7109375" style="1" customWidth="1"/>
    <col min="3" max="3" width="14.85546875" style="1" bestFit="1" customWidth="1"/>
    <col min="4" max="4" width="18" style="1" customWidth="1"/>
    <col min="5" max="5" width="30" style="1" customWidth="1"/>
    <col min="6" max="6" width="20.140625" style="1" customWidth="1"/>
    <col min="7" max="7" width="60.42578125" style="1" customWidth="1"/>
    <col min="8" max="8" width="8.85546875" style="3" hidden="1" customWidth="1"/>
    <col min="9" max="9" width="23.5703125" style="3" hidden="1" customWidth="1"/>
    <col min="10" max="10" width="8.85546875" style="3" hidden="1" customWidth="1"/>
    <col min="11" max="11" width="13.28515625" style="3" hidden="1" customWidth="1"/>
    <col min="12" max="12" width="11.42578125" style="3" hidden="1" customWidth="1"/>
    <col min="13" max="19" width="0" style="1" hidden="1" customWidth="1"/>
    <col min="20" max="16384" width="5.85546875" style="1" hidden="1"/>
  </cols>
  <sheetData>
    <row r="1" spans="1:19" ht="82.5" customHeight="1" x14ac:dyDescent="0.25">
      <c r="A1" s="336" t="s">
        <v>723</v>
      </c>
      <c r="B1" s="336"/>
      <c r="C1" s="336"/>
      <c r="D1" s="336"/>
      <c r="E1" s="336"/>
      <c r="F1" s="336"/>
      <c r="G1" s="343" t="s">
        <v>698</v>
      </c>
      <c r="H1" s="2"/>
      <c r="I1" s="2"/>
      <c r="J1" s="2"/>
      <c r="K1" s="2"/>
      <c r="L1" s="2"/>
    </row>
    <row r="2" spans="1:19" ht="15" customHeight="1" x14ac:dyDescent="0.25">
      <c r="A2" s="4" t="s">
        <v>692</v>
      </c>
      <c r="B2" s="320"/>
      <c r="C2" s="5" t="s">
        <v>728</v>
      </c>
      <c r="D2" s="337"/>
      <c r="E2" s="338"/>
      <c r="F2" s="339"/>
      <c r="G2" s="343"/>
    </row>
    <row r="3" spans="1:19" ht="12.75" customHeight="1" x14ac:dyDescent="0.25">
      <c r="A3" s="6" t="s">
        <v>699</v>
      </c>
      <c r="B3" s="323"/>
      <c r="C3" s="324"/>
      <c r="D3" s="324"/>
      <c r="E3" s="324"/>
      <c r="F3" s="325"/>
      <c r="G3" s="343"/>
    </row>
    <row r="4" spans="1:19" ht="12.75" customHeight="1" x14ac:dyDescent="0.25">
      <c r="A4" s="6" t="s">
        <v>87</v>
      </c>
      <c r="B4" s="320"/>
      <c r="C4" s="33" t="s">
        <v>88</v>
      </c>
      <c r="D4" s="320"/>
      <c r="E4" s="135"/>
      <c r="F4" s="136"/>
      <c r="G4" s="34" t="str">
        <f ca="1">IF(AND(startdate&gt;enddate,enddate&gt;0),checks!$B$119,IF(AND(startdate&gt;0,startdate&lt;TODAY()),checks!$B$120,""))</f>
        <v/>
      </c>
    </row>
    <row r="5" spans="1:19" ht="12.75" customHeight="1" x14ac:dyDescent="0.25">
      <c r="A5" s="6" t="s">
        <v>89</v>
      </c>
      <c r="B5" s="322" t="str">
        <f>IF(AND(ISBLANK(startdate),ISBLANK(enddate)),"",ROUND(IF(ISERROR(YEARFRAC(startdate,enddate)*12),"",(YEARFRAC(startdate,enddate,1)*12)),1))</f>
        <v/>
      </c>
      <c r="C5" s="133"/>
      <c r="D5" s="134"/>
      <c r="E5" s="137"/>
      <c r="F5" s="138"/>
      <c r="G5" s="15"/>
    </row>
    <row r="6" spans="1:19" ht="5.0999999999999996" customHeight="1" x14ac:dyDescent="0.25">
      <c r="A6" s="360"/>
      <c r="B6" s="361"/>
      <c r="C6" s="362"/>
      <c r="D6" s="362"/>
      <c r="E6" s="362"/>
      <c r="F6" s="362"/>
      <c r="G6" s="7"/>
    </row>
    <row r="7" spans="1:19" ht="15.75" customHeight="1" x14ac:dyDescent="0.25">
      <c r="A7" s="363" t="s">
        <v>4</v>
      </c>
      <c r="B7" s="364"/>
      <c r="C7" s="364"/>
      <c r="D7" s="364"/>
      <c r="E7" s="365"/>
      <c r="F7" s="8" t="s">
        <v>5</v>
      </c>
      <c r="G7" s="34"/>
    </row>
    <row r="8" spans="1:19" ht="12.75" customHeight="1" x14ac:dyDescent="0.25">
      <c r="A8" s="333" t="s">
        <v>190</v>
      </c>
      <c r="B8" s="334"/>
      <c r="C8" s="334"/>
      <c r="D8" s="334"/>
      <c r="E8" s="335"/>
      <c r="F8" s="9">
        <f ca="1">Total_personnel_costs+Total_material_costs+Total_KU_and_entrepeneurship+Total_project_mngmnt</f>
        <v>0</v>
      </c>
      <c r="G8" s="34" t="str">
        <f ca="1">IF(F8&gt;Max_NWO_funding,"The total NWO funding budget may not exceed €" &amp; Max_NWO_funding &amp; ".","")</f>
        <v/>
      </c>
      <c r="H8" s="11"/>
      <c r="I8" s="11"/>
      <c r="J8" s="11"/>
      <c r="K8" s="11"/>
      <c r="L8" s="11"/>
      <c r="M8" s="12"/>
      <c r="N8" s="12"/>
      <c r="O8" s="12"/>
      <c r="P8" s="12"/>
      <c r="Q8" s="12"/>
      <c r="R8" s="12"/>
      <c r="S8" s="12"/>
    </row>
    <row r="9" spans="1:19" ht="12.75" x14ac:dyDescent="0.25">
      <c r="A9" s="357"/>
      <c r="B9" s="358"/>
      <c r="C9" s="358"/>
      <c r="D9" s="358"/>
      <c r="E9" s="358"/>
      <c r="F9" s="359"/>
      <c r="G9" s="15"/>
      <c r="H9" s="11"/>
      <c r="I9" s="11"/>
      <c r="J9" s="11"/>
      <c r="K9" s="11"/>
      <c r="L9" s="11"/>
      <c r="M9" s="12"/>
      <c r="N9" s="12"/>
      <c r="O9" s="12"/>
      <c r="P9" s="12"/>
      <c r="Q9" s="12"/>
      <c r="R9" s="12"/>
      <c r="S9" s="12"/>
    </row>
    <row r="10" spans="1:19" ht="15.75" x14ac:dyDescent="0.25">
      <c r="A10" s="363" t="s">
        <v>6</v>
      </c>
      <c r="B10" s="364"/>
      <c r="C10" s="364"/>
      <c r="D10" s="364"/>
      <c r="E10" s="364"/>
      <c r="F10" s="365"/>
    </row>
    <row r="11" spans="1:19" s="14" customFormat="1" ht="12.75" customHeight="1" x14ac:dyDescent="0.25">
      <c r="A11" s="351" t="s">
        <v>44</v>
      </c>
      <c r="B11" s="352"/>
      <c r="C11" s="352"/>
      <c r="D11" s="352"/>
      <c r="E11" s="352"/>
      <c r="F11" s="353"/>
      <c r="G11" s="10"/>
      <c r="H11" s="13"/>
      <c r="I11" s="13"/>
      <c r="J11" s="13"/>
      <c r="K11" s="13"/>
      <c r="L11" s="13"/>
    </row>
    <row r="12" spans="1:19" ht="12.75" x14ac:dyDescent="0.25">
      <c r="A12" s="52" t="s">
        <v>41</v>
      </c>
      <c r="B12" s="53" t="s">
        <v>42</v>
      </c>
      <c r="C12" s="53" t="s">
        <v>43</v>
      </c>
      <c r="D12" s="53" t="s">
        <v>92</v>
      </c>
      <c r="E12" s="62" t="s">
        <v>63</v>
      </c>
      <c r="F12" s="53" t="s">
        <v>12</v>
      </c>
      <c r="G12" s="15"/>
    </row>
    <row r="13" spans="1:19" ht="11.25" customHeight="1" x14ac:dyDescent="0.25">
      <c r="A13" s="80"/>
      <c r="B13" s="89"/>
      <c r="C13" s="91"/>
      <c r="D13" s="218"/>
      <c r="E13" s="119"/>
      <c r="F13" s="58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13" s="34" t="str">
        <f>IF(AND(NOT(ISBLANK(Personnel_3[Category])),OR(ISBLANK(Personnel_3[FTE]),ISBLANK(Personnel_3[Months]))),Personnel_3[Category] &amp; ", " &amp; VLOOKUP(Personnel_3[Category],salaries_academic[],2,FALSE),checks!B158)</f>
        <v/>
      </c>
    </row>
    <row r="14" spans="1:19" ht="11.25" customHeight="1" x14ac:dyDescent="0.25">
      <c r="A14" s="76"/>
      <c r="B14" s="90"/>
      <c r="C14" s="92"/>
      <c r="D14" s="219"/>
      <c r="E14" s="118"/>
      <c r="F14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14" s="34" t="str">
        <f>IF(AND(NOT(ISBLANK(Personnel_3[Category])),OR(ISBLANK(Personnel_3[FTE]),ISBLANK(Personnel_3[Months]))),Personnel_3[Category] &amp; ", " &amp; VLOOKUP(Personnel_3[Category],salaries_academic[],2,FALSE),checks!B159)</f>
        <v/>
      </c>
      <c r="H14" s="16"/>
      <c r="I14" s="16"/>
    </row>
    <row r="15" spans="1:19" ht="11.25" customHeight="1" x14ac:dyDescent="0.25">
      <c r="A15" s="76"/>
      <c r="B15" s="90"/>
      <c r="C15" s="92"/>
      <c r="D15" s="219"/>
      <c r="E15" s="118"/>
      <c r="F15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15" s="34" t="str">
        <f>IF(AND(NOT(ISBLANK(Personnel_3[Category])),OR(ISBLANK(Personnel_3[FTE]),ISBLANK(Personnel_3[Months]))),Personnel_3[Category] &amp; ", " &amp; VLOOKUP(Personnel_3[Category],salaries_academic[],2,FALSE),checks!B160)</f>
        <v/>
      </c>
    </row>
    <row r="16" spans="1:19" ht="11.25" customHeight="1" x14ac:dyDescent="0.25">
      <c r="A16" s="76"/>
      <c r="B16" s="90"/>
      <c r="C16" s="92"/>
      <c r="D16" s="219"/>
      <c r="E16" s="118"/>
      <c r="F16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16" s="34" t="str">
        <f>IF(AND(NOT(ISBLANK(Personnel_3[Category])),OR(ISBLANK(Personnel_3[FTE]),ISBLANK(Personnel_3[Months]))),Personnel_3[Category] &amp; ", " &amp; VLOOKUP(Personnel_3[Category],salaries_academic[],2,FALSE),checks!B161)</f>
        <v/>
      </c>
      <c r="H16" s="17"/>
      <c r="I16" s="18"/>
    </row>
    <row r="17" spans="1:9" ht="11.25" customHeight="1" x14ac:dyDescent="0.25">
      <c r="A17" s="76"/>
      <c r="B17" s="90"/>
      <c r="C17" s="92"/>
      <c r="D17" s="219"/>
      <c r="E17" s="118"/>
      <c r="F17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17" s="34" t="str">
        <f>IF(AND(NOT(ISBLANK(Personnel_3[Category])),OR(ISBLANK(Personnel_3[FTE]),ISBLANK(Personnel_3[Months]))),Personnel_3[Category] &amp; ", " &amp; VLOOKUP(Personnel_3[Category],salaries_academic[],2,FALSE),checks!B162)</f>
        <v/>
      </c>
      <c r="H17" s="17"/>
      <c r="I17" s="18"/>
    </row>
    <row r="18" spans="1:9" ht="11.25" customHeight="1" x14ac:dyDescent="0.25">
      <c r="A18" s="76"/>
      <c r="B18" s="90"/>
      <c r="C18" s="92"/>
      <c r="D18" s="219"/>
      <c r="E18" s="118"/>
      <c r="F18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18" s="34" t="str">
        <f>IF(AND(NOT(ISBLANK(Personnel_3[Category])),OR(ISBLANK(Personnel_3[FTE]),ISBLANK(Personnel_3[Months]))),Personnel_3[Category] &amp; ", " &amp; VLOOKUP(Personnel_3[Category],salaries_academic[],2,FALSE),checks!B163)</f>
        <v/>
      </c>
      <c r="H18" s="17"/>
      <c r="I18" s="18"/>
    </row>
    <row r="19" spans="1:9" ht="11.25" customHeight="1" x14ac:dyDescent="0.25">
      <c r="A19" s="76"/>
      <c r="B19" s="90"/>
      <c r="C19" s="92"/>
      <c r="D19" s="219"/>
      <c r="E19" s="118"/>
      <c r="F19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19" s="34" t="str">
        <f>IF(AND(NOT(ISBLANK(Personnel_3[Category])),OR(ISBLANK(Personnel_3[FTE]),ISBLANK(Personnel_3[Months]))),Personnel_3[Category] &amp; ", " &amp; VLOOKUP(Personnel_3[Category],salaries_academic[],2,FALSE),checks!B164)</f>
        <v/>
      </c>
      <c r="H19" s="17"/>
      <c r="I19" s="18"/>
    </row>
    <row r="20" spans="1:9" ht="11.25" customHeight="1" x14ac:dyDescent="0.25">
      <c r="A20" s="76"/>
      <c r="B20" s="90"/>
      <c r="C20" s="92"/>
      <c r="D20" s="219"/>
      <c r="E20" s="118"/>
      <c r="F20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20" s="34" t="str">
        <f>IF(AND(NOT(ISBLANK(Personnel_3[Category])),OR(ISBLANK(Personnel_3[FTE]),ISBLANK(Personnel_3[Months]))),Personnel_3[Category] &amp; ", " &amp; VLOOKUP(Personnel_3[Category],salaries_academic[],2,FALSE),checks!B165)</f>
        <v/>
      </c>
      <c r="H20" s="17"/>
      <c r="I20" s="18"/>
    </row>
    <row r="21" spans="1:9" ht="11.25" customHeight="1" x14ac:dyDescent="0.25">
      <c r="A21" s="76"/>
      <c r="B21" s="90"/>
      <c r="C21" s="92"/>
      <c r="D21" s="219"/>
      <c r="E21" s="118"/>
      <c r="F21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21" s="34" t="str">
        <f>IF(AND(NOT(ISBLANK(Personnel_3[Category])),OR(ISBLANK(Personnel_3[FTE]),ISBLANK(Personnel_3[Months]))),Personnel_3[Category] &amp; ", " &amp; VLOOKUP(Personnel_3[Category],salaries_academic[],2,FALSE),checks!B166)</f>
        <v/>
      </c>
      <c r="H21" s="17"/>
      <c r="I21" s="18"/>
    </row>
    <row r="22" spans="1:9" ht="11.25" customHeight="1" x14ac:dyDescent="0.25">
      <c r="A22" s="76"/>
      <c r="B22" s="90"/>
      <c r="C22" s="92"/>
      <c r="D22" s="219"/>
      <c r="E22" s="118"/>
      <c r="F22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22" s="34" t="str">
        <f>IF(AND(NOT(ISBLANK(Personnel_3[Category])),OR(ISBLANK(Personnel_3[FTE]),ISBLANK(Personnel_3[Months]))),Personnel_3[Category] &amp; ", " &amp; VLOOKUP(Personnel_3[Category],salaries_academic[],2,FALSE),checks!B167)</f>
        <v/>
      </c>
      <c r="H22" s="17"/>
      <c r="I22" s="18"/>
    </row>
    <row r="23" spans="1:9" ht="11.25" customHeight="1" x14ac:dyDescent="0.25">
      <c r="A23" s="76"/>
      <c r="B23" s="90"/>
      <c r="C23" s="92"/>
      <c r="D23" s="219"/>
      <c r="E23" s="118"/>
      <c r="F23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23" s="34" t="str">
        <f>IF(AND(NOT(ISBLANK(Personnel_3[Category])),OR(ISBLANK(Personnel_3[FTE]),ISBLANK(Personnel_3[Months]))),Personnel_3[Category] &amp; ", " &amp; VLOOKUP(Personnel_3[Category],salaries_academic[],2,FALSE),checks!B168)</f>
        <v/>
      </c>
      <c r="H23" s="17"/>
      <c r="I23" s="18"/>
    </row>
    <row r="24" spans="1:9" ht="11.25" customHeight="1" x14ac:dyDescent="0.25">
      <c r="A24" s="76"/>
      <c r="B24" s="90"/>
      <c r="C24" s="92"/>
      <c r="D24" s="219"/>
      <c r="E24" s="118"/>
      <c r="F24" s="59" t="str">
        <f>IFERROR(IF(HLOOKUP(TEXT(Personnel_3[[#This Row],[Months]],"@"),salaries_academic[#All],MATCH(Personnel_3[[#This Row],[Category]],salaries_academic[category],0)+1,FALSE)&gt;0,HLOOKUP(TEXT(Personnel_3[[#This Row],[Months]],"@"),salaries_academic[#All],MATCH(Personnel_3[[#This Row],[Category]],salaries_academic[category],0)+1,FALSE)*Personnel_3[[#This Row],[FTE]],Personnel_3[[#This Row],[Costs]]),"")</f>
        <v/>
      </c>
      <c r="G24" s="34" t="str">
        <f>IF(AND(NOT(ISBLANK(Personnel_3[Category])),OR(ISBLANK(Personnel_3[FTE]),ISBLANK(Personnel_3[Months]))),Personnel_3[Category] &amp; ", " &amp; VLOOKUP(Personnel_3[Category],salaries_academic[],2,FALSE),checks!B169)</f>
        <v/>
      </c>
      <c r="H24" s="17"/>
      <c r="I24" s="18"/>
    </row>
    <row r="25" spans="1:9" ht="11.25" customHeight="1" x14ac:dyDescent="0.25">
      <c r="A25" s="130"/>
      <c r="B25" s="131"/>
      <c r="C25" s="131"/>
      <c r="D25" s="131"/>
      <c r="E25" s="132" t="s">
        <v>8</v>
      </c>
      <c r="F25" s="9">
        <f>SUM(Personnel_3[Amount])</f>
        <v>0</v>
      </c>
      <c r="G25" s="34" t="str">
        <f>IF(AND(NOT(ISBLANK(Personnel_3[Category])),OR(ISBLANK(Personnel_3[FTE]),ISBLANK(Personnel_3[Months]))),Personnel_3[Category] &amp; ", " &amp; VLOOKUP(Personnel_3[Category],salaries_academic[],2,FALSE),checks!B170)</f>
        <v/>
      </c>
      <c r="H25" s="17"/>
      <c r="I25" s="18"/>
    </row>
    <row r="26" spans="1:9" ht="12.75" customHeight="1" x14ac:dyDescent="0.25">
      <c r="A26" s="351" t="s">
        <v>40</v>
      </c>
      <c r="B26" s="352"/>
      <c r="C26" s="352"/>
      <c r="D26" s="352"/>
      <c r="E26" s="352"/>
      <c r="F26" s="353"/>
    </row>
    <row r="27" spans="1:9" ht="11.25" customHeight="1" x14ac:dyDescent="0.25">
      <c r="A27" s="60" t="s">
        <v>41</v>
      </c>
      <c r="B27" s="35" t="s">
        <v>42</v>
      </c>
      <c r="C27" s="35" t="s">
        <v>43</v>
      </c>
      <c r="D27" s="35" t="s">
        <v>193</v>
      </c>
      <c r="E27" s="28" t="s">
        <v>63</v>
      </c>
      <c r="F27" s="35" t="s">
        <v>12</v>
      </c>
      <c r="G27" s="15" t="s">
        <v>21</v>
      </c>
    </row>
    <row r="28" spans="1:9" ht="11.25" customHeight="1" x14ac:dyDescent="0.25">
      <c r="A28" s="155" t="str">
        <f ca="1">checks!AB11</f>
        <v/>
      </c>
      <c r="B28" s="145" t="str">
        <f ca="1">checks!AC11</f>
        <v/>
      </c>
      <c r="C28" s="71" t="str">
        <f ca="1">checks!AD11</f>
        <v/>
      </c>
      <c r="D28" s="143">
        <v>1</v>
      </c>
      <c r="E28" s="167"/>
      <c r="F28" s="58" t="str">
        <f ca="1">IF(LEN(benchfee28[Category])&gt;0,benchfee28['# Benchfee]*benchfee_amount,"")</f>
        <v/>
      </c>
      <c r="G28" s="232" t="str">
        <f ca="1">IFERROR(IF(benchfee28['# Benchfee]&gt;benchfee28[FTE],checks!$B$137,IF(AND(benchfee28['# Benchfee]&gt;0,benchfee28[Category]=""),checks!$B$138,"")),"")</f>
        <v>Benchfee can only be requested for PhD and Postdoc positions.</v>
      </c>
    </row>
    <row r="29" spans="1:9" ht="11.25" customHeight="1" x14ac:dyDescent="0.25">
      <c r="A29" s="155" t="str">
        <f ca="1">checks!AB12</f>
        <v/>
      </c>
      <c r="B29" s="146" t="str">
        <f ca="1">checks!AC12</f>
        <v/>
      </c>
      <c r="C29" s="72" t="str">
        <f ca="1">checks!AD12</f>
        <v/>
      </c>
      <c r="D29" s="144"/>
      <c r="E29" s="164"/>
      <c r="F29" s="59" t="str">
        <f ca="1">IF(LEN(benchfee28[Category])&gt;0,benchfee28['# Benchfee]*benchfee_amount,"")</f>
        <v/>
      </c>
      <c r="G29" s="232" t="str">
        <f ca="1">IFERROR(IF(benchfee28['# Benchfee]&gt;benchfee28[FTE],checks!$B$137,IF(AND(benchfee28['# Benchfee]&gt;0,benchfee28[Category]=""),checks!$B$138,"")),"")</f>
        <v/>
      </c>
    </row>
    <row r="30" spans="1:9" ht="11.25" customHeight="1" x14ac:dyDescent="0.25">
      <c r="A30" s="155" t="str">
        <f ca="1">checks!AB13</f>
        <v/>
      </c>
      <c r="B30" s="146" t="str">
        <f ca="1">checks!AC13</f>
        <v/>
      </c>
      <c r="C30" s="72" t="str">
        <f ca="1">checks!AD13</f>
        <v/>
      </c>
      <c r="D30" s="144"/>
      <c r="E30" s="164"/>
      <c r="F30" s="59" t="str">
        <f ca="1">IF(LEN(benchfee28[Category])&gt;0,benchfee28['# Benchfee]*benchfee_amount,"")</f>
        <v/>
      </c>
      <c r="G30" s="232" t="str">
        <f ca="1">IFERROR(IF(benchfee28['# Benchfee]&gt;benchfee28[FTE],checks!$B$137,IF(AND(benchfee28['# Benchfee]&gt;0,benchfee28[Category]=""),checks!$B$138,"")),"")</f>
        <v/>
      </c>
    </row>
    <row r="31" spans="1:9" ht="11.25" customHeight="1" x14ac:dyDescent="0.25">
      <c r="A31" s="155" t="str">
        <f ca="1">checks!AB14</f>
        <v/>
      </c>
      <c r="B31" s="146" t="str">
        <f ca="1">checks!AC14</f>
        <v/>
      </c>
      <c r="C31" s="72" t="str">
        <f ca="1">checks!AD14</f>
        <v/>
      </c>
      <c r="D31" s="144"/>
      <c r="E31" s="164"/>
      <c r="F31" s="59" t="str">
        <f ca="1">IF(LEN(benchfee28[Category])&gt;0,benchfee28['# Benchfee]*benchfee_amount,"")</f>
        <v/>
      </c>
      <c r="G31" s="232" t="str">
        <f ca="1">IFERROR(IF(benchfee28['# Benchfee]&gt;benchfee28[FTE],checks!$B$137,IF(AND(benchfee28['# Benchfee]&gt;0,benchfee28[Category]=""),checks!$B$138,"")),"")</f>
        <v/>
      </c>
    </row>
    <row r="32" spans="1:9" ht="11.25" customHeight="1" x14ac:dyDescent="0.25">
      <c r="A32" s="155" t="str">
        <f ca="1">checks!AB15</f>
        <v/>
      </c>
      <c r="B32" s="146" t="str">
        <f ca="1">checks!AC15</f>
        <v/>
      </c>
      <c r="C32" s="72" t="str">
        <f ca="1">checks!AD15</f>
        <v/>
      </c>
      <c r="D32" s="144"/>
      <c r="E32" s="164"/>
      <c r="F32" s="59" t="str">
        <f ca="1">IF(LEN(benchfee28[Category])&gt;0,benchfee28['# Benchfee]*benchfee_amount,"")</f>
        <v/>
      </c>
      <c r="G32" s="232" t="str">
        <f ca="1">IFERROR(IF(benchfee28['# Benchfee]&gt;benchfee28[FTE],checks!$B$137,IF(AND(benchfee28['# Benchfee]&gt;0,benchfee28[Category]=""),checks!$B$138,"")),"")</f>
        <v/>
      </c>
    </row>
    <row r="33" spans="1:7" ht="11.25" customHeight="1" x14ac:dyDescent="0.25">
      <c r="A33" s="155" t="str">
        <f ca="1">checks!AB16</f>
        <v/>
      </c>
      <c r="B33" s="146" t="str">
        <f ca="1">checks!AC16</f>
        <v/>
      </c>
      <c r="C33" s="72" t="str">
        <f ca="1">checks!AD16</f>
        <v/>
      </c>
      <c r="D33" s="144"/>
      <c r="E33" s="164"/>
      <c r="F33" s="59" t="str">
        <f ca="1">IF(LEN(benchfee28[Category])&gt;0,benchfee28['# Benchfee]*benchfee_amount,"")</f>
        <v/>
      </c>
      <c r="G33" s="232" t="str">
        <f ca="1">IFERROR(IF(benchfee28['# Benchfee]&gt;benchfee28[FTE],checks!$B$137,IF(AND(benchfee28['# Benchfee]&gt;0,benchfee28[Category]=""),checks!$B$138,"")),"")</f>
        <v/>
      </c>
    </row>
    <row r="34" spans="1:7" ht="11.25" customHeight="1" x14ac:dyDescent="0.25">
      <c r="A34" s="155" t="str">
        <f ca="1">checks!AB17</f>
        <v/>
      </c>
      <c r="B34" s="146" t="str">
        <f ca="1">checks!AC17</f>
        <v/>
      </c>
      <c r="C34" s="72" t="str">
        <f ca="1">checks!AD17</f>
        <v/>
      </c>
      <c r="D34" s="144"/>
      <c r="E34" s="164"/>
      <c r="F34" s="59" t="str">
        <f ca="1">IF(LEN(benchfee28[Category])&gt;0,benchfee28['# Benchfee]*benchfee_amount,"")</f>
        <v/>
      </c>
      <c r="G34" s="232" t="str">
        <f ca="1">IFERROR(IF(benchfee28['# Benchfee]&gt;benchfee28[FTE],checks!$B$137,IF(AND(benchfee28['# Benchfee]&gt;0,benchfee28[Category]=""),checks!$B$138,"")),"")</f>
        <v/>
      </c>
    </row>
    <row r="35" spans="1:7" ht="11.25" customHeight="1" x14ac:dyDescent="0.25">
      <c r="A35" s="155" t="str">
        <f ca="1">checks!AB18</f>
        <v/>
      </c>
      <c r="B35" s="146" t="str">
        <f ca="1">checks!AC18</f>
        <v/>
      </c>
      <c r="C35" s="72" t="str">
        <f ca="1">checks!AD18</f>
        <v/>
      </c>
      <c r="D35" s="144"/>
      <c r="E35" s="164"/>
      <c r="F35" s="59" t="str">
        <f ca="1">IF(LEN(benchfee28[Category])&gt;0,benchfee28['# Benchfee]*benchfee_amount,"")</f>
        <v/>
      </c>
      <c r="G35" s="232" t="str">
        <f ca="1">IFERROR(IF(benchfee28['# Benchfee]&gt;benchfee28[FTE],checks!$B$137,IF(AND(benchfee28['# Benchfee]&gt;0,benchfee28[Category]=""),checks!$B$138,"")),"")</f>
        <v/>
      </c>
    </row>
    <row r="36" spans="1:7" ht="11.25" customHeight="1" x14ac:dyDescent="0.25">
      <c r="A36" s="155" t="str">
        <f ca="1">checks!AB19</f>
        <v/>
      </c>
      <c r="B36" s="146" t="str">
        <f ca="1">checks!AC19</f>
        <v/>
      </c>
      <c r="C36" s="72" t="str">
        <f ca="1">checks!AD19</f>
        <v/>
      </c>
      <c r="D36" s="144"/>
      <c r="E36" s="164"/>
      <c r="F36" s="59" t="str">
        <f ca="1">IF(LEN(benchfee28[Category])&gt;0,benchfee28['# Benchfee]*benchfee_amount,"")</f>
        <v/>
      </c>
      <c r="G36" s="232" t="str">
        <f ca="1">IFERROR(IF(benchfee28['# Benchfee]&gt;benchfee28[FTE],checks!$B$137,IF(AND(benchfee28['# Benchfee]&gt;0,benchfee28[Category]=""),checks!$B$138,"")),"")</f>
        <v/>
      </c>
    </row>
    <row r="37" spans="1:7" ht="11.25" customHeight="1" x14ac:dyDescent="0.25">
      <c r="A37" s="155" t="str">
        <f ca="1">checks!AB20</f>
        <v/>
      </c>
      <c r="B37" s="146" t="str">
        <f ca="1">checks!AC20</f>
        <v/>
      </c>
      <c r="C37" s="72" t="str">
        <f ca="1">checks!AD20</f>
        <v/>
      </c>
      <c r="D37" s="144"/>
      <c r="E37" s="164"/>
      <c r="F37" s="59" t="str">
        <f ca="1">IF(LEN(benchfee28[Category])&gt;0,benchfee28['# Benchfee]*benchfee_amount,"")</f>
        <v/>
      </c>
      <c r="G37" s="232" t="str">
        <f ca="1">IFERROR(IF(benchfee28['# Benchfee]&gt;benchfee28[FTE],checks!$B$137,IF(AND(benchfee28['# Benchfee]&gt;0,benchfee28[Category]=""),checks!$B$138,"")),"")</f>
        <v/>
      </c>
    </row>
    <row r="38" spans="1:7" ht="11.25" customHeight="1" x14ac:dyDescent="0.25">
      <c r="A38" s="139"/>
      <c r="B38" s="139"/>
      <c r="C38" s="139"/>
      <c r="D38" s="140"/>
      <c r="E38" s="141" t="s">
        <v>8</v>
      </c>
      <c r="F38" s="142">
        <f ca="1">SUM(benchfee28[Amount])</f>
        <v>0</v>
      </c>
      <c r="G38" s="232" t="str">
        <f>IFERROR(IF(benchfee28['# Benchfee]&gt;benchfee28[FTE],checks!$B$137,IF(AND(benchfee28['# Benchfee]&gt;0,benchfee28[Category]=""),checks!$B$138,"")),"")</f>
        <v/>
      </c>
    </row>
    <row r="39" spans="1:7" ht="11.25" customHeight="1" x14ac:dyDescent="0.25">
      <c r="A39" s="366" t="s">
        <v>45</v>
      </c>
      <c r="B39" s="367"/>
      <c r="C39" s="367"/>
      <c r="D39" s="367"/>
      <c r="E39" s="367"/>
      <c r="F39" s="368"/>
      <c r="G39" s="26"/>
    </row>
    <row r="40" spans="1:7" ht="11.25" customHeight="1" x14ac:dyDescent="0.25">
      <c r="A40" s="61" t="s">
        <v>41</v>
      </c>
      <c r="B40" s="62" t="s">
        <v>641</v>
      </c>
      <c r="C40" s="62" t="s">
        <v>194</v>
      </c>
      <c r="D40" s="62" t="s">
        <v>43</v>
      </c>
      <c r="E40" s="53" t="s">
        <v>63</v>
      </c>
      <c r="F40" s="62" t="s">
        <v>12</v>
      </c>
      <c r="G40" s="7"/>
    </row>
    <row r="41" spans="1:7" ht="11.25" customHeight="1" x14ac:dyDescent="0.25">
      <c r="A41" s="77"/>
      <c r="B41" s="91"/>
      <c r="C41" s="24"/>
      <c r="D41" s="236"/>
      <c r="E41" s="163"/>
      <c r="F41" s="58" t="str">
        <f>IF(pers_other_inst29[Total '#hours]*pers_other_inst29[Hourly rate]&gt;0,pers_other_inst29[Total '#hours]*pers_other_inst29[Hourly rate],"")</f>
        <v/>
      </c>
      <c r="G41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42" spans="1:7" ht="11.25" customHeight="1" x14ac:dyDescent="0.25">
      <c r="A42" s="74"/>
      <c r="B42" s="92"/>
      <c r="C42" s="25"/>
      <c r="D42" s="237"/>
      <c r="E42" s="164"/>
      <c r="F42" s="59" t="str">
        <f>IF(pers_other_inst29[Total '#hours]*pers_other_inst29[Hourly rate]&gt;0,pers_other_inst29[Total '#hours]*pers_other_inst29[Hourly rate],"")</f>
        <v/>
      </c>
      <c r="G42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43" spans="1:7" ht="11.25" customHeight="1" x14ac:dyDescent="0.25">
      <c r="A43" s="74"/>
      <c r="B43" s="93"/>
      <c r="C43" s="63"/>
      <c r="D43" s="237"/>
      <c r="E43" s="165"/>
      <c r="F43" s="166" t="str">
        <f>IF(pers_other_inst29[Total '#hours]*pers_other_inst29[Hourly rate]&gt;0,pers_other_inst29[Total '#hours]*pers_other_inst29[Hourly rate],"")</f>
        <v/>
      </c>
      <c r="G43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44" spans="1:7" ht="11.25" customHeight="1" x14ac:dyDescent="0.25">
      <c r="A44" s="74"/>
      <c r="B44" s="93"/>
      <c r="C44" s="63"/>
      <c r="D44" s="237"/>
      <c r="E44" s="165"/>
      <c r="F44" s="166" t="str">
        <f>IF(pers_other_inst29[Total '#hours]*pers_other_inst29[Hourly rate]&gt;0,pers_other_inst29[Total '#hours]*pers_other_inst29[Hourly rate],"")</f>
        <v/>
      </c>
      <c r="G44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45" spans="1:7" ht="11.25" customHeight="1" x14ac:dyDescent="0.25">
      <c r="A45" s="74"/>
      <c r="B45" s="93"/>
      <c r="C45" s="25"/>
      <c r="D45" s="237"/>
      <c r="E45" s="165"/>
      <c r="F45" s="166" t="str">
        <f>IF(pers_other_inst29[Total '#hours]*pers_other_inst29[Hourly rate]&gt;0,pers_other_inst29[Total '#hours]*pers_other_inst29[Hourly rate],"")</f>
        <v/>
      </c>
      <c r="G45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46" spans="1:7" ht="11.25" customHeight="1" x14ac:dyDescent="0.25">
      <c r="A46" s="74"/>
      <c r="B46" s="93"/>
      <c r="C46" s="63"/>
      <c r="D46" s="237"/>
      <c r="E46" s="165"/>
      <c r="F46" s="166" t="str">
        <f>IF(pers_other_inst29[Total '#hours]*pers_other_inst29[Hourly rate]&gt;0,pers_other_inst29[Total '#hours]*pers_other_inst29[Hourly rate],"")</f>
        <v/>
      </c>
      <c r="G46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47" spans="1:7" ht="11.25" customHeight="1" x14ac:dyDescent="0.25">
      <c r="A47" s="74"/>
      <c r="B47" s="93"/>
      <c r="C47" s="63"/>
      <c r="D47" s="237"/>
      <c r="E47" s="165"/>
      <c r="F47" s="166" t="str">
        <f>IF(pers_other_inst29[Total '#hours]*pers_other_inst29[Hourly rate]&gt;0,pers_other_inst29[Total '#hours]*pers_other_inst29[Hourly rate],"")</f>
        <v/>
      </c>
      <c r="G47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48" spans="1:7" ht="11.25" customHeight="1" x14ac:dyDescent="0.25">
      <c r="A48" s="74"/>
      <c r="B48" s="93"/>
      <c r="C48" s="25"/>
      <c r="D48" s="237"/>
      <c r="E48" s="165"/>
      <c r="F48" s="166" t="str">
        <f>IF(pers_other_inst29[Total '#hours]*pers_other_inst29[Hourly rate]&gt;0,pers_other_inst29[Total '#hours]*pers_other_inst29[Hourly rate],"")</f>
        <v/>
      </c>
      <c r="G48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49" spans="1:7" ht="11.25" customHeight="1" x14ac:dyDescent="0.25">
      <c r="A49" s="74"/>
      <c r="B49" s="93"/>
      <c r="C49" s="63"/>
      <c r="D49" s="237"/>
      <c r="E49" s="165"/>
      <c r="F49" s="166" t="str">
        <f>IF(pers_other_inst29[Total '#hours]*pers_other_inst29[Hourly rate]&gt;0,pers_other_inst29[Total '#hours]*pers_other_inst29[Hourly rate],"")</f>
        <v/>
      </c>
      <c r="G49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50" spans="1:7" ht="11.25" customHeight="1" x14ac:dyDescent="0.25">
      <c r="A50" s="74"/>
      <c r="B50" s="93"/>
      <c r="C50" s="63"/>
      <c r="D50" s="237"/>
      <c r="E50" s="165"/>
      <c r="F50" s="166" t="str">
        <f>IF(pers_other_inst29[Total '#hours]*pers_other_inst29[Hourly rate]&gt;0,pers_other_inst29[Total '#hours]*pers_other_inst29[Hourly rate],"")</f>
        <v/>
      </c>
      <c r="G50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51" spans="1:7" ht="11.25" customHeight="1" x14ac:dyDescent="0.25">
      <c r="A51" s="74"/>
      <c r="B51" s="93"/>
      <c r="C51" s="25"/>
      <c r="D51" s="237"/>
      <c r="E51" s="165"/>
      <c r="F51" s="166" t="str">
        <f>IF(pers_other_inst29[Total '#hours]*pers_other_inst29[Hourly rate]&gt;0,pers_other_inst29[Total '#hours]*pers_other_inst29[Hourly rate],"")</f>
        <v/>
      </c>
      <c r="G51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52" spans="1:7" ht="11.25" customHeight="1" x14ac:dyDescent="0.25">
      <c r="A52" s="74"/>
      <c r="B52" s="93"/>
      <c r="C52" s="63"/>
      <c r="D52" s="237"/>
      <c r="E52" s="165"/>
      <c r="F52" s="166" t="str">
        <f>IF(pers_other_inst29[Total '#hours]*pers_other_inst29[Hourly rate]&gt;0,pers_other_inst29[Total '#hours]*pers_other_inst29[Hourly rate],"")</f>
        <v/>
      </c>
      <c r="G52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53" spans="1:7" ht="11.25" customHeight="1" x14ac:dyDescent="0.25">
      <c r="A53" s="74"/>
      <c r="B53" s="93"/>
      <c r="C53" s="63"/>
      <c r="D53" s="237"/>
      <c r="E53" s="165"/>
      <c r="F53" s="166" t="str">
        <f>IF(pers_other_inst29[Total '#hours]*pers_other_inst29[Hourly rate]&gt;0,pers_other_inst29[Total '#hours]*pers_other_inst29[Hourly rate],"")</f>
        <v/>
      </c>
      <c r="G53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54" spans="1:7" ht="11.25" customHeight="1" x14ac:dyDescent="0.25">
      <c r="A54" s="74"/>
      <c r="B54" s="93"/>
      <c r="C54" s="25"/>
      <c r="D54" s="237"/>
      <c r="E54" s="165"/>
      <c r="F54" s="166" t="str">
        <f>IF(pers_other_inst29[Total '#hours]*pers_other_inst29[Hourly rate]&gt;0,pers_other_inst29[Total '#hours]*pers_other_inst29[Hourly rate],"")</f>
        <v/>
      </c>
      <c r="G54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55" spans="1:7" ht="11.25" customHeight="1" x14ac:dyDescent="0.25">
      <c r="A55" s="74"/>
      <c r="B55" s="93"/>
      <c r="C55" s="63"/>
      <c r="D55" s="237"/>
      <c r="E55" s="165"/>
      <c r="F55" s="166" t="str">
        <f>IF(pers_other_inst29[Total '#hours]*pers_other_inst29[Hourly rate]&gt;0,pers_other_inst29[Total '#hours]*pers_other_inst29[Hourly rate],"")</f>
        <v/>
      </c>
      <c r="G55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56" spans="1:7" ht="11.25" customHeight="1" x14ac:dyDescent="0.25">
      <c r="A56" s="115"/>
      <c r="B56" s="116"/>
      <c r="C56" s="116"/>
      <c r="D56" s="66"/>
      <c r="E56" s="27" t="s">
        <v>8</v>
      </c>
      <c r="F56" s="9">
        <f>SUM(pers_other_inst29[Amount])</f>
        <v>0</v>
      </c>
      <c r="G56" s="10" t="str">
        <f>IFERROR(IF(AND(pers_other_inst29[Total '#hours]&gt;0,pers_other_inst29[Category]=""),"No personnel category is selected.","")&amp;IF(pers_other_inst29[Hourly rate]&gt;IFERROR(INDEX(salaries_other_inst[Max hourly rate],MATCH(pers_other_inst29[Category],salaries_other_inst[category],0),1),""),"Hourly rate exceeds maximum allowed rate of €" &amp; INDEX(salaries_other_inst[Max hourly rate],MATCH(pers_other_inst29[Category],salaries_other_inst[category],0),1)&amp;", see section " &amp;  CfP_tariffs_other_inst &amp; " of the Call for Proposals.",""),"")</f>
        <v/>
      </c>
    </row>
    <row r="57" spans="1:7" ht="12.75" customHeight="1" thickBot="1" x14ac:dyDescent="0.3">
      <c r="A57" s="201"/>
      <c r="B57" s="198"/>
      <c r="C57" s="196"/>
      <c r="D57" s="196"/>
      <c r="E57" s="182" t="s">
        <v>7</v>
      </c>
      <c r="F57" s="20">
        <f ca="1">Total_personnel_ac_institutes+Total_benchfee+Total_personnel_other</f>
        <v>0</v>
      </c>
      <c r="G57" s="7"/>
    </row>
    <row r="58" spans="1:7" ht="12.75" x14ac:dyDescent="0.25">
      <c r="A58" s="31"/>
      <c r="B58" s="32"/>
      <c r="C58" s="32"/>
      <c r="D58" s="36"/>
      <c r="E58" s="37"/>
      <c r="F58" s="38"/>
      <c r="G58" s="7"/>
    </row>
    <row r="59" spans="1:7" ht="11.25" customHeight="1" x14ac:dyDescent="0.25">
      <c r="A59" s="363" t="s">
        <v>9</v>
      </c>
      <c r="B59" s="364"/>
      <c r="C59" s="364"/>
      <c r="D59" s="364"/>
      <c r="E59" s="364"/>
      <c r="F59" s="365"/>
      <c r="G59" s="7"/>
    </row>
    <row r="60" spans="1:7" ht="11.25" customHeight="1" x14ac:dyDescent="0.25">
      <c r="A60" s="354" t="s">
        <v>10</v>
      </c>
      <c r="B60" s="355"/>
      <c r="C60" s="355"/>
      <c r="D60" s="355"/>
      <c r="E60" s="355"/>
      <c r="F60" s="356"/>
      <c r="G60" s="15"/>
    </row>
    <row r="61" spans="1:7" ht="11.25" customHeight="1" x14ac:dyDescent="0.25">
      <c r="A61" s="84" t="s">
        <v>11</v>
      </c>
      <c r="B61" s="84" t="s">
        <v>196</v>
      </c>
      <c r="C61" s="84" t="s">
        <v>197</v>
      </c>
      <c r="D61" s="84" t="s">
        <v>198</v>
      </c>
      <c r="E61" s="53" t="s">
        <v>63</v>
      </c>
      <c r="F61" s="68" t="s">
        <v>12</v>
      </c>
      <c r="G61" s="7"/>
    </row>
    <row r="62" spans="1:7" ht="11.25" customHeight="1" x14ac:dyDescent="0.25">
      <c r="A62" s="81"/>
      <c r="B62" s="94"/>
      <c r="C62" s="94"/>
      <c r="D62" s="95"/>
      <c r="E62" s="64"/>
      <c r="F62" s="158"/>
      <c r="G62" s="7"/>
    </row>
    <row r="63" spans="1:7" ht="11.25" customHeight="1" x14ac:dyDescent="0.25">
      <c r="A63" s="73"/>
      <c r="B63" s="96"/>
      <c r="C63" s="96"/>
      <c r="D63" s="97"/>
      <c r="E63" s="64"/>
      <c r="F63" s="159"/>
      <c r="G63" s="7"/>
    </row>
    <row r="64" spans="1:7" ht="11.25" customHeight="1" x14ac:dyDescent="0.25">
      <c r="A64" s="73"/>
      <c r="B64" s="96"/>
      <c r="C64" s="96"/>
      <c r="D64" s="97"/>
      <c r="E64" s="64"/>
      <c r="F64" s="159"/>
      <c r="G64" s="7"/>
    </row>
    <row r="65" spans="1:7" ht="11.25" customHeight="1" x14ac:dyDescent="0.25">
      <c r="A65" s="73"/>
      <c r="B65" s="96"/>
      <c r="C65" s="96"/>
      <c r="D65" s="97"/>
      <c r="E65" s="64"/>
      <c r="F65" s="159"/>
      <c r="G65" s="7"/>
    </row>
    <row r="66" spans="1:7" ht="11.25" customHeight="1" x14ac:dyDescent="0.25">
      <c r="A66" s="73"/>
      <c r="B66" s="96"/>
      <c r="C66" s="96"/>
      <c r="D66" s="97"/>
      <c r="E66" s="64"/>
      <c r="F66" s="159"/>
      <c r="G66" s="7"/>
    </row>
    <row r="67" spans="1:7" ht="11.25" customHeight="1" x14ac:dyDescent="0.25">
      <c r="A67" s="127"/>
      <c r="B67" s="128"/>
      <c r="C67" s="128"/>
      <c r="D67" s="129"/>
      <c r="E67" s="70" t="s">
        <v>8</v>
      </c>
      <c r="F67" s="125">
        <f>SUM(goods_services31[Amount])</f>
        <v>0</v>
      </c>
      <c r="G67" s="7"/>
    </row>
    <row r="68" spans="1:7" ht="11.25" customHeight="1" x14ac:dyDescent="0.25">
      <c r="A68" s="347" t="s">
        <v>13</v>
      </c>
      <c r="B68" s="348"/>
      <c r="C68" s="348"/>
      <c r="D68" s="348"/>
      <c r="E68" s="348"/>
      <c r="F68" s="349"/>
      <c r="G68" s="7"/>
    </row>
    <row r="69" spans="1:7" ht="11.25" customHeight="1" x14ac:dyDescent="0.25">
      <c r="A69" s="82" t="s">
        <v>11</v>
      </c>
      <c r="B69" s="83" t="s">
        <v>196</v>
      </c>
      <c r="C69" s="83" t="s">
        <v>197</v>
      </c>
      <c r="D69" s="83" t="s">
        <v>198</v>
      </c>
      <c r="E69" s="28" t="s">
        <v>63</v>
      </c>
      <c r="F69" s="68" t="s">
        <v>12</v>
      </c>
      <c r="G69" s="7"/>
    </row>
    <row r="70" spans="1:7" ht="11.25" customHeight="1" x14ac:dyDescent="0.25">
      <c r="A70" s="81"/>
      <c r="B70" s="94"/>
      <c r="C70" s="94"/>
      <c r="D70" s="95"/>
      <c r="E70" s="64"/>
      <c r="F70" s="158"/>
      <c r="G70" s="7"/>
    </row>
    <row r="71" spans="1:7" ht="11.25" customHeight="1" x14ac:dyDescent="0.25">
      <c r="A71" s="85"/>
      <c r="B71" s="99"/>
      <c r="C71" s="99"/>
      <c r="D71" s="100"/>
      <c r="E71" s="87"/>
      <c r="F71" s="162"/>
      <c r="G71" s="7"/>
    </row>
    <row r="72" spans="1:7" ht="11.25" customHeight="1" x14ac:dyDescent="0.25">
      <c r="A72" s="86"/>
      <c r="B72" s="101"/>
      <c r="C72" s="101"/>
      <c r="D72" s="102"/>
      <c r="E72" s="87"/>
      <c r="F72" s="162"/>
      <c r="G72" s="7"/>
    </row>
    <row r="73" spans="1:7" ht="11.25" customHeight="1" x14ac:dyDescent="0.25">
      <c r="A73" s="86"/>
      <c r="B73" s="101"/>
      <c r="C73" s="101"/>
      <c r="D73" s="102"/>
      <c r="E73" s="87"/>
      <c r="F73" s="162"/>
      <c r="G73" s="7"/>
    </row>
    <row r="74" spans="1:7" ht="11.25" customHeight="1" x14ac:dyDescent="0.25">
      <c r="A74" s="86"/>
      <c r="B74" s="101"/>
      <c r="C74" s="101"/>
      <c r="D74" s="102"/>
      <c r="E74" s="87"/>
      <c r="F74" s="162"/>
      <c r="G74" s="7"/>
    </row>
    <row r="75" spans="1:7" ht="11.25" customHeight="1" x14ac:dyDescent="0.25">
      <c r="A75" s="128"/>
      <c r="B75" s="128"/>
      <c r="C75" s="128"/>
      <c r="D75" s="193"/>
      <c r="E75" s="70" t="s">
        <v>8</v>
      </c>
      <c r="F75" s="125">
        <f>SUM(travel_acc30[Amount])</f>
        <v>0</v>
      </c>
      <c r="G75" s="7"/>
    </row>
    <row r="76" spans="1:7" ht="11.25" customHeight="1" x14ac:dyDescent="0.25">
      <c r="A76" s="347" t="s">
        <v>14</v>
      </c>
      <c r="B76" s="348"/>
      <c r="C76" s="348"/>
      <c r="D76" s="348"/>
      <c r="E76" s="348"/>
      <c r="F76" s="349"/>
      <c r="G76" s="7"/>
    </row>
    <row r="77" spans="1:7" ht="11.25" customHeight="1" x14ac:dyDescent="0.25">
      <c r="A77" s="82" t="s">
        <v>11</v>
      </c>
      <c r="B77" s="82" t="s">
        <v>196</v>
      </c>
      <c r="C77" s="82" t="s">
        <v>197</v>
      </c>
      <c r="D77" s="82" t="s">
        <v>198</v>
      </c>
      <c r="E77" s="29" t="s">
        <v>63</v>
      </c>
      <c r="F77" s="68" t="s">
        <v>12</v>
      </c>
      <c r="G77" s="7"/>
    </row>
    <row r="78" spans="1:7" ht="11.25" customHeight="1" x14ac:dyDescent="0.25">
      <c r="A78" s="79"/>
      <c r="B78" s="103"/>
      <c r="C78" s="103"/>
      <c r="D78" s="104"/>
      <c r="E78" s="65"/>
      <c r="F78" s="158"/>
      <c r="G78" s="7"/>
    </row>
    <row r="79" spans="1:7" ht="11.25" customHeight="1" x14ac:dyDescent="0.25">
      <c r="A79" s="75"/>
      <c r="B79" s="105"/>
      <c r="C79" s="105"/>
      <c r="D79" s="106"/>
      <c r="E79" s="64"/>
      <c r="F79" s="159"/>
      <c r="G79" s="7"/>
    </row>
    <row r="80" spans="1:7" ht="11.25" customHeight="1" x14ac:dyDescent="0.25">
      <c r="A80" s="75"/>
      <c r="B80" s="105"/>
      <c r="C80" s="105"/>
      <c r="D80" s="106"/>
      <c r="E80" s="64"/>
      <c r="F80" s="161"/>
      <c r="G80" s="7"/>
    </row>
    <row r="81" spans="1:7" ht="11.25" customHeight="1" x14ac:dyDescent="0.25">
      <c r="A81" s="75"/>
      <c r="B81" s="105"/>
      <c r="C81" s="105"/>
      <c r="D81" s="106"/>
      <c r="E81" s="64"/>
      <c r="F81" s="161"/>
      <c r="G81" s="7"/>
    </row>
    <row r="82" spans="1:7" ht="11.25" customHeight="1" x14ac:dyDescent="0.25">
      <c r="A82" s="75"/>
      <c r="B82" s="105"/>
      <c r="C82" s="105"/>
      <c r="D82" s="106"/>
      <c r="E82" s="64"/>
      <c r="F82" s="161"/>
      <c r="G82" s="7"/>
    </row>
    <row r="83" spans="1:7" ht="11.25" customHeight="1" x14ac:dyDescent="0.25">
      <c r="A83" s="107"/>
      <c r="B83" s="108"/>
      <c r="C83" s="108"/>
      <c r="D83" s="192"/>
      <c r="E83" s="160" t="s">
        <v>8</v>
      </c>
      <c r="F83" s="124">
        <f>SUM(implementation32[Amount])</f>
        <v>0</v>
      </c>
      <c r="G83" s="7"/>
    </row>
    <row r="84" spans="1:7" ht="11.25" customHeight="1" thickBot="1" x14ac:dyDescent="0.3">
      <c r="A84" s="199"/>
      <c r="B84" s="200"/>
      <c r="C84" s="196"/>
      <c r="D84" s="189"/>
      <c r="E84" s="180" t="s">
        <v>16</v>
      </c>
      <c r="F84" s="19">
        <f>Total_goods_services+Total_travel_acc+Total_implementation</f>
        <v>0</v>
      </c>
      <c r="G84" s="248" t="str">
        <f ca="1">IF(Total_material_costs&gt;FTE_year_PhD_PD*Mat_max_FTE_year+pers_other_years_materials*Mat_max_FTE_year_other_inst+mat_costs_accountant,"Exceeding maximum allowed amount of € " &amp;ROUND(FTE_year_PhD_PD*Mat_max_FTE_year+pers_other_years_materials*Mat_max_FTE_year_other_inst+mat_costs_accountant,0)&amp;".","")</f>
        <v/>
      </c>
    </row>
    <row r="85" spans="1:7" ht="11.25" customHeight="1" thickBot="1" x14ac:dyDescent="0.3">
      <c r="A85" s="369"/>
      <c r="B85" s="370"/>
      <c r="C85" s="370"/>
      <c r="D85" s="370"/>
      <c r="E85" s="370"/>
      <c r="F85" s="371"/>
      <c r="G85" s="7"/>
    </row>
    <row r="86" spans="1:7" ht="11.25" customHeight="1" x14ac:dyDescent="0.25">
      <c r="A86" s="369"/>
      <c r="B86" s="370"/>
      <c r="C86" s="370"/>
      <c r="D86" s="370"/>
      <c r="E86" s="370"/>
      <c r="F86" s="371"/>
      <c r="G86" s="7"/>
    </row>
    <row r="87" spans="1:7" ht="11.25" customHeight="1" x14ac:dyDescent="0.25">
      <c r="A87" s="363" t="s">
        <v>17</v>
      </c>
      <c r="B87" s="364"/>
      <c r="C87" s="364"/>
      <c r="D87" s="364"/>
      <c r="E87" s="364"/>
      <c r="F87" s="365"/>
      <c r="G87" s="15"/>
    </row>
    <row r="88" spans="1:7" ht="11.25" customHeight="1" x14ac:dyDescent="0.25">
      <c r="A88" s="354" t="s">
        <v>18</v>
      </c>
      <c r="B88" s="355"/>
      <c r="C88" s="355"/>
      <c r="D88" s="355"/>
      <c r="E88" s="355"/>
      <c r="F88" s="356"/>
      <c r="G88" s="7"/>
    </row>
    <row r="89" spans="1:7" ht="11.25" customHeight="1" x14ac:dyDescent="0.25">
      <c r="A89" s="78" t="s">
        <v>11</v>
      </c>
      <c r="B89" s="78" t="s">
        <v>196</v>
      </c>
      <c r="C89" s="78" t="s">
        <v>197</v>
      </c>
      <c r="D89" s="78" t="s">
        <v>198</v>
      </c>
      <c r="E89" s="29" t="s">
        <v>63</v>
      </c>
      <c r="F89" s="157" t="s">
        <v>12</v>
      </c>
      <c r="G89" s="7"/>
    </row>
    <row r="90" spans="1:7" ht="11.25" customHeight="1" x14ac:dyDescent="0.25">
      <c r="A90" s="80"/>
      <c r="B90" s="109"/>
      <c r="C90" s="109"/>
      <c r="D90" s="110"/>
      <c r="E90" s="65"/>
      <c r="F90" s="158"/>
      <c r="G90" s="7"/>
    </row>
    <row r="91" spans="1:7" ht="11.25" customHeight="1" x14ac:dyDescent="0.25">
      <c r="A91" s="76"/>
      <c r="B91" s="111"/>
      <c r="C91" s="111"/>
      <c r="D91" s="112"/>
      <c r="E91" s="64"/>
      <c r="F91" s="159"/>
      <c r="G91" s="7"/>
    </row>
    <row r="92" spans="1:7" ht="11.25" customHeight="1" x14ac:dyDescent="0.25">
      <c r="A92" s="76"/>
      <c r="B92" s="111"/>
      <c r="C92" s="111"/>
      <c r="D92" s="112"/>
      <c r="E92" s="64"/>
      <c r="F92" s="159"/>
      <c r="G92" s="7"/>
    </row>
    <row r="93" spans="1:7" ht="11.25" customHeight="1" x14ac:dyDescent="0.25">
      <c r="A93" s="76"/>
      <c r="B93" s="111"/>
      <c r="C93" s="111"/>
      <c r="D93" s="112"/>
      <c r="E93" s="64"/>
      <c r="F93" s="159"/>
      <c r="G93" s="7"/>
    </row>
    <row r="94" spans="1:7" ht="11.25" customHeight="1" x14ac:dyDescent="0.25">
      <c r="A94" s="76"/>
      <c r="B94" s="111"/>
      <c r="C94" s="111"/>
      <c r="D94" s="112"/>
      <c r="E94" s="64"/>
      <c r="F94" s="159"/>
      <c r="G94" s="7"/>
    </row>
    <row r="95" spans="1:7" ht="11.25" customHeight="1" x14ac:dyDescent="0.25">
      <c r="A95" s="126"/>
      <c r="B95" s="115"/>
      <c r="C95" s="115"/>
      <c r="D95" s="114"/>
      <c r="E95" s="156" t="s">
        <v>8</v>
      </c>
      <c r="F95" s="124">
        <f>SUM(knowledge_utilisation33[Amount])</f>
        <v>0</v>
      </c>
      <c r="G95" s="7"/>
    </row>
    <row r="96" spans="1:7" ht="11.25" customHeight="1" thickBot="1" x14ac:dyDescent="0.3">
      <c r="A96" s="197"/>
      <c r="B96" s="194"/>
      <c r="C96" s="194"/>
      <c r="D96" s="190"/>
      <c r="E96" s="179" t="s">
        <v>203</v>
      </c>
      <c r="F96" s="20">
        <f>Total_Knowledge_utilisation+Total_entrepeneurship</f>
        <v>0</v>
      </c>
      <c r="G96" s="350" t="str">
        <f ca="1">IF(AND(Total_KU_and_entrepeneurship&lt;KU_entrepeneurship_minperc*Total_NWO_funding,Total_NWO_funding&gt;0),checks!$B$140,IF(Total_KU_and_entrepeneurship&gt;KU_entrepeneurship_max_amount,checks!$B$141,""))</f>
        <v/>
      </c>
    </row>
    <row r="97" spans="1:12" ht="11.25" customHeight="1" x14ac:dyDescent="0.25">
      <c r="A97" s="21"/>
      <c r="B97" s="22"/>
      <c r="C97" s="22"/>
      <c r="D97" s="22"/>
      <c r="E97" s="22"/>
      <c r="F97" s="23"/>
      <c r="G97" s="350"/>
    </row>
    <row r="98" spans="1:12" s="7" customFormat="1" ht="11.25" hidden="1" customHeight="1" x14ac:dyDescent="0.25">
      <c r="A98" s="115"/>
      <c r="B98" s="115"/>
      <c r="C98" s="115"/>
      <c r="D98" s="115"/>
      <c r="E98" s="156"/>
      <c r="F98" s="259"/>
      <c r="G98" s="260"/>
      <c r="H98" s="98"/>
      <c r="I98" s="98"/>
      <c r="J98" s="98"/>
      <c r="K98" s="98"/>
      <c r="L98" s="98"/>
    </row>
    <row r="99" spans="1:12" ht="11.25" customHeight="1" x14ac:dyDescent="0.25">
      <c r="A99" s="21"/>
      <c r="B99" s="22"/>
      <c r="C99" s="22"/>
      <c r="D99" s="22"/>
      <c r="E99" s="22"/>
      <c r="F99" s="23"/>
      <c r="G99" s="10"/>
    </row>
    <row r="100" spans="1:12" ht="11.25" customHeight="1" x14ac:dyDescent="0.25">
      <c r="A100" s="344" t="s">
        <v>59</v>
      </c>
      <c r="B100" s="345"/>
      <c r="C100" s="345"/>
      <c r="D100" s="345"/>
      <c r="E100" s="345"/>
      <c r="F100" s="346"/>
      <c r="G100" s="10"/>
    </row>
    <row r="101" spans="1:12" ht="11.25" customHeight="1" x14ac:dyDescent="0.25">
      <c r="A101" s="78" t="s">
        <v>11</v>
      </c>
      <c r="B101" s="78" t="s">
        <v>196</v>
      </c>
      <c r="C101" s="78" t="s">
        <v>197</v>
      </c>
      <c r="D101" s="78" t="s">
        <v>198</v>
      </c>
      <c r="E101" s="29" t="s">
        <v>63</v>
      </c>
      <c r="F101" s="68" t="s">
        <v>12</v>
      </c>
      <c r="G101" s="10"/>
    </row>
    <row r="102" spans="1:12" ht="11.25" customHeight="1" x14ac:dyDescent="0.25">
      <c r="A102" s="80"/>
      <c r="B102" s="109"/>
      <c r="C102" s="109"/>
      <c r="D102" s="109"/>
      <c r="E102" s="65"/>
      <c r="F102" s="122"/>
      <c r="G102" s="10"/>
    </row>
    <row r="103" spans="1:12" ht="11.25" customHeight="1" x14ac:dyDescent="0.25">
      <c r="A103" s="67"/>
      <c r="B103" s="113"/>
      <c r="C103" s="113"/>
      <c r="D103" s="113"/>
      <c r="E103" s="88"/>
      <c r="F103" s="123"/>
      <c r="G103" s="10"/>
    </row>
    <row r="104" spans="1:12" ht="11.25" customHeight="1" x14ac:dyDescent="0.25">
      <c r="A104" s="67"/>
      <c r="B104" s="113"/>
      <c r="C104" s="113"/>
      <c r="D104" s="113"/>
      <c r="E104" s="88"/>
      <c r="F104" s="123"/>
      <c r="G104" s="10"/>
    </row>
    <row r="105" spans="1:12" ht="11.25" customHeight="1" x14ac:dyDescent="0.25">
      <c r="A105" s="67"/>
      <c r="B105" s="113"/>
      <c r="C105" s="113"/>
      <c r="D105" s="113"/>
      <c r="E105" s="88"/>
      <c r="F105" s="123"/>
      <c r="G105" s="10"/>
    </row>
    <row r="106" spans="1:12" ht="11.25" customHeight="1" x14ac:dyDescent="0.25">
      <c r="A106" s="76"/>
      <c r="B106" s="111"/>
      <c r="C106" s="111"/>
      <c r="D106" s="111"/>
      <c r="E106" s="64"/>
      <c r="F106" s="123"/>
      <c r="G106" s="10"/>
    </row>
    <row r="107" spans="1:12" ht="11.25" customHeight="1" thickBot="1" x14ac:dyDescent="0.3">
      <c r="A107" s="195"/>
      <c r="B107" s="195"/>
      <c r="C107" s="195"/>
      <c r="D107" s="181"/>
      <c r="E107" s="182" t="s">
        <v>60</v>
      </c>
      <c r="F107" s="191">
        <f>SUM(project_mngmt34[Amount])</f>
        <v>0</v>
      </c>
      <c r="G107" s="10"/>
    </row>
    <row r="108" spans="1:12" ht="11.25" hidden="1" customHeight="1" x14ac:dyDescent="0.25">
      <c r="A108" s="21"/>
      <c r="B108" s="22"/>
      <c r="C108" s="22"/>
      <c r="D108" s="22"/>
      <c r="E108" s="22"/>
      <c r="F108" s="23"/>
      <c r="G108" s="321"/>
    </row>
    <row r="109" spans="1:12" ht="12.75" hidden="1" x14ac:dyDescent="0.25"/>
    <row r="110" spans="1:12" ht="12.75" hidden="1" x14ac:dyDescent="0.25"/>
    <row r="111" spans="1:12" ht="12.75" hidden="1" x14ac:dyDescent="0.25"/>
    <row r="112" spans="1:12" ht="12.75" hidden="1" x14ac:dyDescent="0.25"/>
    <row r="113" ht="12.75" hidden="1" x14ac:dyDescent="0.25"/>
    <row r="114" ht="12.75" hidden="1" x14ac:dyDescent="0.25"/>
    <row r="115" ht="12.75" hidden="1" x14ac:dyDescent="0.25"/>
    <row r="116" ht="12.75" hidden="1" x14ac:dyDescent="0.25"/>
    <row r="117" ht="12.75" hidden="1" x14ac:dyDescent="0.25"/>
    <row r="118" ht="12.75" hidden="1" x14ac:dyDescent="0.25"/>
    <row r="119" ht="12.75" hidden="1" x14ac:dyDescent="0.25"/>
    <row r="120" ht="12.75" hidden="1" x14ac:dyDescent="0.25"/>
    <row r="121" ht="12.75" hidden="1" x14ac:dyDescent="0.25"/>
    <row r="122" ht="12.75" hidden="1" x14ac:dyDescent="0.25"/>
    <row r="123" ht="12.75" hidden="1" x14ac:dyDescent="0.25"/>
    <row r="124" ht="12.75" hidden="1" x14ac:dyDescent="0.25"/>
    <row r="125" ht="12.75" hidden="1" x14ac:dyDescent="0.25"/>
    <row r="126" ht="12.75" hidden="1" x14ac:dyDescent="0.25"/>
    <row r="127" ht="12.75" hidden="1" x14ac:dyDescent="0.25"/>
    <row r="128" ht="12.75" hidden="1" x14ac:dyDescent="0.25"/>
    <row r="129" ht="12.75" hidden="1" x14ac:dyDescent="0.25"/>
    <row r="130" ht="12.75" hidden="1" x14ac:dyDescent="0.25"/>
    <row r="131" ht="12.75" hidden="1" x14ac:dyDescent="0.25"/>
    <row r="132" ht="12.75" hidden="1" x14ac:dyDescent="0.25"/>
    <row r="133" ht="12.75" hidden="1" x14ac:dyDescent="0.25"/>
    <row r="134" ht="12.75" hidden="1" x14ac:dyDescent="0.25"/>
    <row r="135" ht="12.75" hidden="1" x14ac:dyDescent="0.25"/>
    <row r="136" ht="12.75" hidden="1" x14ac:dyDescent="0.25"/>
    <row r="137" ht="12.75" hidden="1" x14ac:dyDescent="0.25"/>
    <row r="138" ht="12.75" hidden="1" x14ac:dyDescent="0.25"/>
    <row r="139" ht="12.75" hidden="1" x14ac:dyDescent="0.25"/>
    <row r="140" ht="12.75" hidden="1" x14ac:dyDescent="0.25"/>
    <row r="141" ht="12.75" hidden="1" x14ac:dyDescent="0.25"/>
    <row r="142" ht="12.75" hidden="1" x14ac:dyDescent="0.25"/>
    <row r="143" ht="12.75" hidden="1" x14ac:dyDescent="0.25"/>
    <row r="144" ht="12.75" hidden="1" x14ac:dyDescent="0.25"/>
    <row r="145" ht="12.75" hidden="1" x14ac:dyDescent="0.25"/>
    <row r="146" ht="12.75" hidden="1" x14ac:dyDescent="0.25"/>
    <row r="147" ht="12.75" hidden="1" x14ac:dyDescent="0.25"/>
    <row r="148" ht="12.75" hidden="1" x14ac:dyDescent="0.25"/>
    <row r="149" ht="12.75" hidden="1" x14ac:dyDescent="0.25"/>
    <row r="150" ht="12.75" hidden="1" x14ac:dyDescent="0.25"/>
    <row r="151" ht="12.75" hidden="1" x14ac:dyDescent="0.25"/>
    <row r="152" ht="12.75" hidden="1" x14ac:dyDescent="0.25"/>
    <row r="153" ht="12.75" hidden="1" x14ac:dyDescent="0.25"/>
    <row r="154" ht="12.75" hidden="1" x14ac:dyDescent="0.25"/>
    <row r="155" ht="12.75" hidden="1" x14ac:dyDescent="0.25"/>
    <row r="156" ht="12.75" hidden="1" x14ac:dyDescent="0.25"/>
    <row r="157" ht="12.75" hidden="1" x14ac:dyDescent="0.25"/>
    <row r="158" ht="12.75" hidden="1" x14ac:dyDescent="0.25"/>
    <row r="159" ht="12.75" hidden="1" x14ac:dyDescent="0.25"/>
    <row r="160" ht="12.75" hidden="1" x14ac:dyDescent="0.25"/>
    <row r="161" ht="12.75" hidden="1" x14ac:dyDescent="0.25"/>
    <row r="162" ht="12.75" hidden="1" x14ac:dyDescent="0.25"/>
    <row r="163" ht="12.75" hidden="1" x14ac:dyDescent="0.25"/>
    <row r="164" ht="12.75" hidden="1" x14ac:dyDescent="0.25"/>
    <row r="165" ht="12.75" hidden="1" x14ac:dyDescent="0.25"/>
    <row r="166" ht="12.75" hidden="1" x14ac:dyDescent="0.25"/>
    <row r="167" ht="12.75" hidden="1" x14ac:dyDescent="0.25"/>
    <row r="168" ht="12.75" hidden="1" x14ac:dyDescent="0.25"/>
    <row r="169" ht="12.75" hidden="1" x14ac:dyDescent="0.25"/>
    <row r="170" ht="12.75" hidden="1" x14ac:dyDescent="0.25"/>
    <row r="171" ht="12.75" hidden="1" x14ac:dyDescent="0.25"/>
    <row r="172" ht="12.75" hidden="1" x14ac:dyDescent="0.25"/>
    <row r="173" ht="12.75" hidden="1" x14ac:dyDescent="0.25"/>
    <row r="174" ht="12.75" hidden="1" x14ac:dyDescent="0.25"/>
    <row r="175" ht="12.75" hidden="1" x14ac:dyDescent="0.25"/>
    <row r="176" ht="12.75" hidden="1" x14ac:dyDescent="0.25"/>
    <row r="177" ht="12.75" hidden="1" x14ac:dyDescent="0.25"/>
    <row r="178" ht="12.75" hidden="1" x14ac:dyDescent="0.25"/>
    <row r="179" ht="12.75" hidden="1" x14ac:dyDescent="0.25"/>
    <row r="180" ht="12.75" hidden="1" x14ac:dyDescent="0.25"/>
    <row r="181" ht="12.75" hidden="1" x14ac:dyDescent="0.25"/>
    <row r="182" ht="12.75" hidden="1" x14ac:dyDescent="0.25"/>
    <row r="183" ht="12.75" hidden="1" x14ac:dyDescent="0.25"/>
    <row r="184" ht="12.75" hidden="1" x14ac:dyDescent="0.25"/>
    <row r="185" ht="12.75" hidden="1" x14ac:dyDescent="0.25"/>
    <row r="186" ht="12.75" hidden="1" x14ac:dyDescent="0.25"/>
    <row r="187" ht="12.75" hidden="1" x14ac:dyDescent="0.25"/>
    <row r="188" ht="12.75" hidden="1" x14ac:dyDescent="0.25"/>
    <row r="189" ht="12.75" hidden="1" x14ac:dyDescent="0.25"/>
    <row r="190" ht="12.75" hidden="1" x14ac:dyDescent="0.25"/>
    <row r="191" ht="12.75" hidden="1" x14ac:dyDescent="0.25"/>
    <row r="192" ht="12.75" hidden="1" x14ac:dyDescent="0.25"/>
    <row r="193" ht="12.75" hidden="1" x14ac:dyDescent="0.25"/>
    <row r="194" ht="12.75" hidden="1" x14ac:dyDescent="0.25"/>
    <row r="195" ht="12.75" hidden="1" x14ac:dyDescent="0.25"/>
    <row r="196" ht="12.75" hidden="1" x14ac:dyDescent="0.25"/>
    <row r="197" ht="12.75" hidden="1" x14ac:dyDescent="0.25"/>
    <row r="198" ht="12.75" hidden="1" x14ac:dyDescent="0.25"/>
    <row r="199" ht="12.75" hidden="1" x14ac:dyDescent="0.25"/>
    <row r="200" ht="12.75" hidden="1" x14ac:dyDescent="0.25"/>
    <row r="201" ht="12.75" hidden="1" x14ac:dyDescent="0.25"/>
    <row r="202" ht="12.75" hidden="1" x14ac:dyDescent="0.25"/>
    <row r="203" ht="12.75" hidden="1" x14ac:dyDescent="0.25"/>
    <row r="204" ht="12.75" hidden="1" x14ac:dyDescent="0.25"/>
    <row r="205" ht="12.75" hidden="1" x14ac:dyDescent="0.25"/>
    <row r="206" ht="12.75" hidden="1" x14ac:dyDescent="0.25"/>
    <row r="207" ht="12.75" hidden="1" x14ac:dyDescent="0.25"/>
    <row r="208" ht="12.75" hidden="1" x14ac:dyDescent="0.25"/>
    <row r="209" ht="12.75" hidden="1" x14ac:dyDescent="0.25"/>
    <row r="210" ht="12.75" hidden="1" x14ac:dyDescent="0.25"/>
    <row r="211" ht="12.75" hidden="1" x14ac:dyDescent="0.25"/>
    <row r="212" ht="12.75" hidden="1" x14ac:dyDescent="0.25"/>
    <row r="213" ht="12.75" hidden="1" x14ac:dyDescent="0.25"/>
    <row r="214" ht="12.75" hidden="1" x14ac:dyDescent="0.25"/>
    <row r="215" ht="12.75" hidden="1" x14ac:dyDescent="0.25"/>
    <row r="216" ht="12.75" hidden="1" x14ac:dyDescent="0.25"/>
    <row r="217" ht="12.75" hidden="1" x14ac:dyDescent="0.25"/>
    <row r="218" ht="12.75" hidden="1" x14ac:dyDescent="0.25"/>
    <row r="219" ht="12.75" hidden="1" x14ac:dyDescent="0.25"/>
    <row r="220" ht="12.75" hidden="1" x14ac:dyDescent="0.25"/>
    <row r="221" ht="12.75" hidden="1" x14ac:dyDescent="0.25"/>
    <row r="222" ht="12.75" hidden="1" x14ac:dyDescent="0.25"/>
    <row r="223" ht="12.75" hidden="1" x14ac:dyDescent="0.25"/>
    <row r="224" ht="12.75" hidden="1" x14ac:dyDescent="0.25"/>
    <row r="225" ht="12.75" hidden="1" x14ac:dyDescent="0.25"/>
    <row r="226" ht="12.75" hidden="1" x14ac:dyDescent="0.25"/>
    <row r="227" ht="12.75" hidden="1" x14ac:dyDescent="0.25"/>
    <row r="228" ht="12.75" hidden="1" x14ac:dyDescent="0.25"/>
    <row r="229" ht="12.75" hidden="1" x14ac:dyDescent="0.25"/>
    <row r="230" ht="12.75" hidden="1" x14ac:dyDescent="0.25"/>
    <row r="231" ht="12.75" hidden="1" x14ac:dyDescent="0.25"/>
    <row r="232" ht="12.75" hidden="1" x14ac:dyDescent="0.25"/>
    <row r="233" ht="12.75" hidden="1" x14ac:dyDescent="0.25"/>
    <row r="234" ht="12.75" hidden="1" x14ac:dyDescent="0.25"/>
    <row r="235" ht="12.75" hidden="1" x14ac:dyDescent="0.25"/>
    <row r="236" ht="12.75" hidden="1" x14ac:dyDescent="0.25"/>
    <row r="237" ht="12.75" hidden="1" x14ac:dyDescent="0.25"/>
    <row r="238" ht="12.75" hidden="1" x14ac:dyDescent="0.25"/>
    <row r="239" ht="12.75" hidden="1" x14ac:dyDescent="0.25"/>
    <row r="240" ht="12.75" hidden="1" x14ac:dyDescent="0.25"/>
    <row r="241" ht="12.75" hidden="1" x14ac:dyDescent="0.25"/>
    <row r="242" ht="12.75" hidden="1" x14ac:dyDescent="0.25"/>
    <row r="243" ht="12.75" hidden="1" x14ac:dyDescent="0.25"/>
    <row r="244" ht="12.75" hidden="1" x14ac:dyDescent="0.25"/>
    <row r="245" ht="12.75" hidden="1" x14ac:dyDescent="0.25"/>
    <row r="246" ht="12.75" hidden="1" x14ac:dyDescent="0.25"/>
    <row r="247" ht="12.75" hidden="1" x14ac:dyDescent="0.25"/>
    <row r="248" ht="12.75" hidden="1" x14ac:dyDescent="0.25"/>
    <row r="249" ht="12.75" hidden="1" x14ac:dyDescent="0.25"/>
    <row r="250" ht="12.75" hidden="1" x14ac:dyDescent="0.25"/>
    <row r="251" ht="12.75" hidden="1" x14ac:dyDescent="0.25"/>
    <row r="252" ht="12.75" hidden="1" x14ac:dyDescent="0.25"/>
    <row r="253" ht="12.75" hidden="1" x14ac:dyDescent="0.25"/>
    <row r="254" ht="12.75" hidden="1" x14ac:dyDescent="0.25"/>
    <row r="255" ht="12.75" hidden="1" x14ac:dyDescent="0.25"/>
    <row r="256" ht="12.75" hidden="1" x14ac:dyDescent="0.25"/>
    <row r="257" ht="12.75" hidden="1" x14ac:dyDescent="0.25"/>
    <row r="258" ht="12.75" hidden="1" x14ac:dyDescent="0.25"/>
    <row r="259" ht="12.75" hidden="1" x14ac:dyDescent="0.25"/>
    <row r="260" ht="12.75" hidden="1" x14ac:dyDescent="0.25"/>
    <row r="261" ht="12.75" hidden="1" x14ac:dyDescent="0.25"/>
    <row r="262" ht="12.75" hidden="1" x14ac:dyDescent="0.25"/>
    <row r="263" ht="12.75" hidden="1" x14ac:dyDescent="0.25"/>
    <row r="264" ht="12.75" hidden="1" x14ac:dyDescent="0.25"/>
    <row r="265" ht="12.75" hidden="1" x14ac:dyDescent="0.25"/>
    <row r="266" ht="12.75" hidden="1" x14ac:dyDescent="0.25"/>
    <row r="267" ht="12.75" hidden="1" x14ac:dyDescent="0.25"/>
    <row r="268" ht="12.75" hidden="1" x14ac:dyDescent="0.25"/>
    <row r="269" ht="12.75" hidden="1" x14ac:dyDescent="0.25"/>
    <row r="270" ht="12.75" hidden="1" x14ac:dyDescent="0.25"/>
    <row r="271" ht="12.75" hidden="1" x14ac:dyDescent="0.25"/>
    <row r="272" ht="12.75" hidden="1" x14ac:dyDescent="0.25"/>
    <row r="273" ht="12.75" hidden="1" x14ac:dyDescent="0.25"/>
    <row r="274" ht="12.75" hidden="1" x14ac:dyDescent="0.25"/>
    <row r="275" ht="12.75" hidden="1" x14ac:dyDescent="0.25"/>
    <row r="276" ht="12.75" hidden="1" x14ac:dyDescent="0.25"/>
    <row r="277" ht="12.75" hidden="1" x14ac:dyDescent="0.25"/>
    <row r="278" ht="12.75" hidden="1" x14ac:dyDescent="0.25"/>
    <row r="279" ht="12.75" hidden="1" x14ac:dyDescent="0.25"/>
    <row r="280" ht="12.75" hidden="1" x14ac:dyDescent="0.25"/>
    <row r="281" ht="12.75" hidden="1" x14ac:dyDescent="0.25"/>
    <row r="282" ht="12.75" hidden="1" x14ac:dyDescent="0.25"/>
    <row r="283" ht="12.75" hidden="1" x14ac:dyDescent="0.25"/>
    <row r="284" ht="12.75" hidden="1" x14ac:dyDescent="0.25"/>
    <row r="285" ht="12.75" hidden="1" x14ac:dyDescent="0.25"/>
    <row r="286" ht="12.75" hidden="1" x14ac:dyDescent="0.25"/>
    <row r="287" ht="12.75" hidden="1" x14ac:dyDescent="0.25"/>
    <row r="288" ht="12.75" hidden="1" x14ac:dyDescent="0.25"/>
    <row r="289" ht="12.75" hidden="1" x14ac:dyDescent="0.25"/>
    <row r="290" ht="12.75" hidden="1" x14ac:dyDescent="0.25"/>
    <row r="291" ht="12.75" hidden="1" x14ac:dyDescent="0.25"/>
    <row r="292" ht="12.75" hidden="1" x14ac:dyDescent="0.25"/>
    <row r="293" ht="12.75" hidden="1" x14ac:dyDescent="0.25"/>
    <row r="294" ht="12.75" hidden="1" x14ac:dyDescent="0.25"/>
    <row r="295" ht="12.75" hidden="1" x14ac:dyDescent="0.25"/>
    <row r="296" ht="12.75" hidden="1" x14ac:dyDescent="0.25"/>
    <row r="297" ht="12.75" hidden="1" x14ac:dyDescent="0.25"/>
    <row r="298" ht="12.75" hidden="1" x14ac:dyDescent="0.25"/>
    <row r="299" ht="12.75" hidden="1" x14ac:dyDescent="0.25"/>
    <row r="300" ht="12.75" hidden="1" x14ac:dyDescent="0.25"/>
    <row r="301" ht="12.75" hidden="1" x14ac:dyDescent="0.25"/>
    <row r="302" ht="12.75" hidden="1" x14ac:dyDescent="0.25"/>
    <row r="303" ht="12.75" hidden="1" x14ac:dyDescent="0.25"/>
    <row r="304" ht="12.75" hidden="1" x14ac:dyDescent="0.25"/>
    <row r="305" ht="12.75" hidden="1" x14ac:dyDescent="0.25"/>
    <row r="306" ht="12.75" hidden="1" x14ac:dyDescent="0.25"/>
    <row r="307" ht="12.75" hidden="1" x14ac:dyDescent="0.25"/>
    <row r="308" ht="12.75" hidden="1" x14ac:dyDescent="0.25"/>
    <row r="309" ht="12.75" hidden="1" x14ac:dyDescent="0.25"/>
    <row r="310" ht="12.75" hidden="1" x14ac:dyDescent="0.25"/>
    <row r="311" ht="12.75" hidden="1" x14ac:dyDescent="0.25"/>
    <row r="312" ht="12.75" hidden="1" x14ac:dyDescent="0.25"/>
    <row r="313" ht="12.75" hidden="1" x14ac:dyDescent="0.25"/>
    <row r="314" ht="12.75" hidden="1" x14ac:dyDescent="0.25"/>
    <row r="315" ht="12.75" hidden="1" x14ac:dyDescent="0.25"/>
    <row r="316" ht="12.75" hidden="1" x14ac:dyDescent="0.25"/>
    <row r="317" ht="12.75" hidden="1" x14ac:dyDescent="0.25"/>
    <row r="318" ht="12.75" hidden="1" x14ac:dyDescent="0.25"/>
    <row r="319" ht="12.75" hidden="1" x14ac:dyDescent="0.25"/>
    <row r="320" ht="12.75" hidden="1" x14ac:dyDescent="0.25"/>
    <row r="321" ht="12.75" hidden="1" x14ac:dyDescent="0.25"/>
    <row r="322" ht="12.75" hidden="1" x14ac:dyDescent="0.25"/>
    <row r="323" ht="12.75" hidden="1" x14ac:dyDescent="0.25"/>
    <row r="324" ht="12.75" hidden="1" x14ac:dyDescent="0.25"/>
    <row r="325" ht="12.75" hidden="1" x14ac:dyDescent="0.25"/>
    <row r="326" ht="12.75" hidden="1" x14ac:dyDescent="0.25"/>
    <row r="327" ht="12.75" hidden="1" x14ac:dyDescent="0.25"/>
    <row r="328" ht="12.75" hidden="1" x14ac:dyDescent="0.25"/>
    <row r="329" ht="12.75" hidden="1" x14ac:dyDescent="0.25"/>
    <row r="330" ht="12.75" hidden="1" x14ac:dyDescent="0.25"/>
    <row r="331" ht="12.75" hidden="1" x14ac:dyDescent="0.25"/>
    <row r="332" ht="12.75" hidden="1" x14ac:dyDescent="0.25"/>
    <row r="333" ht="12.75" hidden="1" x14ac:dyDescent="0.25"/>
    <row r="334" ht="12.75" hidden="1" x14ac:dyDescent="0.25"/>
    <row r="335" ht="12.75" hidden="1" x14ac:dyDescent="0.25"/>
    <row r="336" ht="12.75" hidden="1" x14ac:dyDescent="0.25"/>
    <row r="337" ht="12.75" hidden="1" x14ac:dyDescent="0.25"/>
    <row r="338" ht="12.75" hidden="1" x14ac:dyDescent="0.25"/>
    <row r="339" ht="12.75" hidden="1" x14ac:dyDescent="0.25"/>
    <row r="340" ht="12.75" hidden="1" x14ac:dyDescent="0.25"/>
    <row r="341" ht="12.75" hidden="1" x14ac:dyDescent="0.25"/>
    <row r="342" ht="12.75" hidden="1" x14ac:dyDescent="0.25"/>
    <row r="343" ht="12.75" hidden="1" x14ac:dyDescent="0.25"/>
    <row r="344" ht="12.75" hidden="1" x14ac:dyDescent="0.25"/>
    <row r="345" ht="12.75" hidden="1" x14ac:dyDescent="0.25"/>
    <row r="346" ht="12.75" hidden="1" x14ac:dyDescent="0.25"/>
    <row r="347" ht="12.75" hidden="1" x14ac:dyDescent="0.25"/>
    <row r="348" ht="12.75" hidden="1" x14ac:dyDescent="0.25"/>
    <row r="349" ht="12.75" hidden="1" x14ac:dyDescent="0.25"/>
    <row r="350" ht="12.75" hidden="1" x14ac:dyDescent="0.25"/>
    <row r="351" ht="12.75" hidden="1" x14ac:dyDescent="0.25"/>
    <row r="352" ht="12.75" hidden="1" x14ac:dyDescent="0.25"/>
    <row r="353" ht="12.75" hidden="1" x14ac:dyDescent="0.25"/>
    <row r="354" ht="12.75" hidden="1" x14ac:dyDescent="0.25"/>
    <row r="355" ht="12.75" hidden="1" x14ac:dyDescent="0.25"/>
    <row r="356" ht="12.75" hidden="1" x14ac:dyDescent="0.25"/>
    <row r="357" ht="12.75" hidden="1" x14ac:dyDescent="0.25"/>
    <row r="358" ht="12.75" hidden="1" x14ac:dyDescent="0.25"/>
    <row r="359" ht="12.75" hidden="1" x14ac:dyDescent="0.25"/>
    <row r="360" ht="12.75" hidden="1" x14ac:dyDescent="0.25"/>
    <row r="361" ht="12.75" hidden="1" x14ac:dyDescent="0.25"/>
    <row r="362" ht="12.75" hidden="1" x14ac:dyDescent="0.25"/>
    <row r="363" ht="12.75" hidden="1" x14ac:dyDescent="0.25"/>
    <row r="364" ht="12.75" hidden="1" x14ac:dyDescent="0.25"/>
    <row r="365" ht="12.75" hidden="1" x14ac:dyDescent="0.25"/>
    <row r="366" ht="12.75" hidden="1" x14ac:dyDescent="0.25"/>
    <row r="367" ht="12.75" hidden="1" x14ac:dyDescent="0.25"/>
    <row r="368" ht="12.75" hidden="1" x14ac:dyDescent="0.25"/>
    <row r="369" ht="12.75" hidden="1" x14ac:dyDescent="0.25"/>
    <row r="370" ht="12.75" hidden="1" x14ac:dyDescent="0.25"/>
    <row r="371" ht="12.75" hidden="1" x14ac:dyDescent="0.25"/>
    <row r="372" ht="12.75" hidden="1" x14ac:dyDescent="0.25"/>
    <row r="373" ht="12.75" hidden="1" x14ac:dyDescent="0.25"/>
    <row r="374" ht="12.75" hidden="1" x14ac:dyDescent="0.25"/>
    <row r="375" ht="12.75" hidden="1" x14ac:dyDescent="0.25"/>
    <row r="376" ht="12.75" hidden="1" x14ac:dyDescent="0.25"/>
    <row r="377" ht="12.75" hidden="1" x14ac:dyDescent="0.25"/>
    <row r="378" ht="12.75" hidden="1" x14ac:dyDescent="0.25"/>
    <row r="379" ht="12.75" hidden="1" x14ac:dyDescent="0.25"/>
    <row r="380" ht="12.75" hidden="1" x14ac:dyDescent="0.25"/>
    <row r="381" ht="12.75" hidden="1" x14ac:dyDescent="0.25"/>
    <row r="382" ht="12.75" hidden="1" x14ac:dyDescent="0.25"/>
    <row r="383" ht="12.75" hidden="1" x14ac:dyDescent="0.25"/>
    <row r="384" ht="12.75" hidden="1" x14ac:dyDescent="0.25"/>
    <row r="385" ht="12.75" hidden="1" x14ac:dyDescent="0.25"/>
    <row r="386" ht="12.75" hidden="1" x14ac:dyDescent="0.25"/>
    <row r="387" ht="12.75" hidden="1" x14ac:dyDescent="0.25"/>
    <row r="388" ht="12.75" hidden="1" x14ac:dyDescent="0.25"/>
    <row r="389" ht="12.75" hidden="1" x14ac:dyDescent="0.25"/>
    <row r="390" ht="12.75" hidden="1" x14ac:dyDescent="0.25"/>
    <row r="391" ht="12.75" hidden="1" x14ac:dyDescent="0.25"/>
    <row r="392" ht="12.75" hidden="1" x14ac:dyDescent="0.25"/>
    <row r="393" ht="12.75" hidden="1" x14ac:dyDescent="0.25"/>
    <row r="394" ht="12.75" hidden="1" x14ac:dyDescent="0.25"/>
    <row r="395" ht="12.75" hidden="1" x14ac:dyDescent="0.25"/>
    <row r="396" ht="12.75" hidden="1" x14ac:dyDescent="0.25"/>
    <row r="397" ht="12.75" hidden="1" x14ac:dyDescent="0.25"/>
    <row r="398" ht="12.75" hidden="1" x14ac:dyDescent="0.25"/>
    <row r="399" ht="12.75" hidden="1" x14ac:dyDescent="0.25"/>
    <row r="400" ht="12.75" hidden="1" x14ac:dyDescent="0.25"/>
    <row r="401" ht="12.75" hidden="1" x14ac:dyDescent="0.25"/>
    <row r="402" ht="12.75" hidden="1" x14ac:dyDescent="0.25"/>
    <row r="403" ht="12.75" hidden="1" x14ac:dyDescent="0.25"/>
    <row r="404" ht="12.75" hidden="1" x14ac:dyDescent="0.25"/>
    <row r="405" ht="12.75" hidden="1" x14ac:dyDescent="0.25"/>
    <row r="406" ht="12.75" hidden="1" x14ac:dyDescent="0.25"/>
    <row r="407" ht="12.75" hidden="1" x14ac:dyDescent="0.25"/>
    <row r="408" ht="12.75" hidden="1" x14ac:dyDescent="0.25"/>
    <row r="409" ht="12.75" hidden="1" x14ac:dyDescent="0.25"/>
    <row r="410" ht="12.75" hidden="1" x14ac:dyDescent="0.25"/>
    <row r="411" ht="12.75" hidden="1" x14ac:dyDescent="0.25"/>
    <row r="412" ht="12.75" hidden="1" x14ac:dyDescent="0.25"/>
    <row r="413" ht="12.75" hidden="1" x14ac:dyDescent="0.25"/>
    <row r="414" ht="12.75" hidden="1" x14ac:dyDescent="0.25"/>
    <row r="415" ht="12.75" hidden="1" x14ac:dyDescent="0.25"/>
    <row r="416" ht="12.75" hidden="1" x14ac:dyDescent="0.25"/>
    <row r="417" ht="12.75" hidden="1" x14ac:dyDescent="0.25"/>
    <row r="418" ht="12.75" hidden="1" x14ac:dyDescent="0.25"/>
    <row r="419" ht="12.75" hidden="1" x14ac:dyDescent="0.25"/>
    <row r="420" ht="12.75" hidden="1" x14ac:dyDescent="0.25"/>
    <row r="421" ht="12.75" hidden="1" x14ac:dyDescent="0.25"/>
    <row r="422" ht="12.75" hidden="1" x14ac:dyDescent="0.25"/>
    <row r="423" ht="12.75" hidden="1" x14ac:dyDescent="0.25"/>
    <row r="424" ht="12.75" hidden="1" x14ac:dyDescent="0.25"/>
    <row r="425" ht="12.75" hidden="1" x14ac:dyDescent="0.25"/>
    <row r="426" ht="12.75" hidden="1" x14ac:dyDescent="0.25"/>
    <row r="427" ht="12.75" hidden="1" x14ac:dyDescent="0.25"/>
    <row r="428" ht="12.75" hidden="1" x14ac:dyDescent="0.25"/>
    <row r="429" ht="12.75" hidden="1" x14ac:dyDescent="0.25"/>
    <row r="430" ht="12.75" hidden="1" x14ac:dyDescent="0.25"/>
    <row r="431" ht="12.75" hidden="1" x14ac:dyDescent="0.25"/>
    <row r="432" ht="12.75" hidden="1" x14ac:dyDescent="0.25"/>
    <row r="433" ht="12.75" hidden="1" x14ac:dyDescent="0.25"/>
    <row r="434" ht="12.75" hidden="1" x14ac:dyDescent="0.25"/>
    <row r="435" ht="12.75" hidden="1" x14ac:dyDescent="0.25"/>
    <row r="436" ht="12.75" hidden="1" x14ac:dyDescent="0.25"/>
    <row r="437" ht="12.75" hidden="1" x14ac:dyDescent="0.25"/>
    <row r="438" ht="12.75" hidden="1" x14ac:dyDescent="0.25"/>
    <row r="439" ht="12.75" hidden="1" x14ac:dyDescent="0.25"/>
    <row r="440" ht="12.75" hidden="1" x14ac:dyDescent="0.25"/>
    <row r="441" ht="12.75" hidden="1" x14ac:dyDescent="0.25"/>
    <row r="442" ht="12.75" hidden="1" x14ac:dyDescent="0.25"/>
    <row r="443" ht="12.75" hidden="1" x14ac:dyDescent="0.25"/>
    <row r="444" ht="12.75" hidden="1" x14ac:dyDescent="0.25"/>
    <row r="445" ht="12.75" hidden="1" x14ac:dyDescent="0.25"/>
    <row r="446" ht="12.75" hidden="1" x14ac:dyDescent="0.25"/>
    <row r="447" ht="12.75" hidden="1" x14ac:dyDescent="0.25"/>
    <row r="448" ht="12.75" hidden="1" x14ac:dyDescent="0.25"/>
    <row r="449" ht="12.75" hidden="1" x14ac:dyDescent="0.25"/>
    <row r="450" ht="12.75" hidden="1" x14ac:dyDescent="0.25"/>
    <row r="451" ht="12.75" hidden="1" x14ac:dyDescent="0.25"/>
    <row r="452" ht="12.75" hidden="1" x14ac:dyDescent="0.25"/>
    <row r="453" ht="12.75" hidden="1" x14ac:dyDescent="0.25"/>
    <row r="454" ht="12.75" hidden="1" x14ac:dyDescent="0.25"/>
    <row r="455" ht="12.75" hidden="1" x14ac:dyDescent="0.25"/>
    <row r="456" ht="12.75" hidden="1" x14ac:dyDescent="0.25"/>
    <row r="457" ht="12.75" hidden="1" x14ac:dyDescent="0.25"/>
    <row r="458" ht="12.75" hidden="1" x14ac:dyDescent="0.25"/>
    <row r="459" ht="12.75" hidden="1" x14ac:dyDescent="0.25"/>
    <row r="460" ht="12.75" hidden="1" x14ac:dyDescent="0.25"/>
    <row r="461" ht="12.75" hidden="1" x14ac:dyDescent="0.25"/>
    <row r="462" ht="12.75" hidden="1" x14ac:dyDescent="0.25"/>
    <row r="463" ht="12.75" hidden="1" x14ac:dyDescent="0.25"/>
    <row r="464" ht="12.75" hidden="1" x14ac:dyDescent="0.25"/>
    <row r="465" ht="12.75" hidden="1" x14ac:dyDescent="0.25"/>
    <row r="466" ht="12.75" hidden="1" x14ac:dyDescent="0.25"/>
    <row r="467" ht="12.75" hidden="1" x14ac:dyDescent="0.25"/>
    <row r="468" ht="12.75" hidden="1" x14ac:dyDescent="0.25"/>
    <row r="469" ht="12.75" hidden="1" x14ac:dyDescent="0.25"/>
    <row r="470" ht="12.75" hidden="1" x14ac:dyDescent="0.25"/>
    <row r="471" ht="12.75" hidden="1" x14ac:dyDescent="0.25"/>
    <row r="472" ht="12.75" hidden="1" x14ac:dyDescent="0.25"/>
    <row r="473" ht="12.75" hidden="1" x14ac:dyDescent="0.25"/>
    <row r="474" ht="12.75" hidden="1" x14ac:dyDescent="0.25"/>
    <row r="475" ht="12.75" hidden="1" x14ac:dyDescent="0.25"/>
    <row r="476" ht="12.75" hidden="1" x14ac:dyDescent="0.25"/>
    <row r="477" ht="12.75" hidden="1" x14ac:dyDescent="0.25"/>
    <row r="478" ht="12.75" hidden="1" x14ac:dyDescent="0.25"/>
    <row r="479" ht="12.75" hidden="1" x14ac:dyDescent="0.25"/>
    <row r="480" ht="12.75" hidden="1" x14ac:dyDescent="0.25"/>
    <row r="481" ht="12.75" hidden="1" x14ac:dyDescent="0.25"/>
    <row r="482" ht="12.75" hidden="1" x14ac:dyDescent="0.25"/>
    <row r="483" ht="12.75" hidden="1" x14ac:dyDescent="0.25"/>
    <row r="484" ht="12.75" hidden="1" x14ac:dyDescent="0.25"/>
    <row r="485" ht="12.75" hidden="1" x14ac:dyDescent="0.25"/>
    <row r="486" ht="12.75" hidden="1" x14ac:dyDescent="0.25"/>
    <row r="487" ht="12.75" hidden="1" x14ac:dyDescent="0.25"/>
    <row r="488" ht="12.75" hidden="1" x14ac:dyDescent="0.25"/>
    <row r="489" ht="12.75" hidden="1" x14ac:dyDescent="0.25"/>
    <row r="490" ht="12.75" hidden="1" x14ac:dyDescent="0.25"/>
    <row r="491" ht="12.75" hidden="1" x14ac:dyDescent="0.25"/>
    <row r="492" ht="12.75" hidden="1" x14ac:dyDescent="0.25"/>
    <row r="493" ht="12.75" hidden="1" x14ac:dyDescent="0.25"/>
    <row r="494" ht="12.75" hidden="1" x14ac:dyDescent="0.25"/>
    <row r="495" ht="12.75" hidden="1" x14ac:dyDescent="0.25"/>
    <row r="496" ht="12.75" hidden="1" x14ac:dyDescent="0.25"/>
    <row r="497" ht="12.75" hidden="1" x14ac:dyDescent="0.25"/>
    <row r="498" ht="12.75" hidden="1" x14ac:dyDescent="0.25"/>
    <row r="499" ht="12.75" hidden="1" x14ac:dyDescent="0.25"/>
    <row r="500" ht="12.75" hidden="1" x14ac:dyDescent="0.25"/>
    <row r="501" ht="12.75" hidden="1" x14ac:dyDescent="0.25"/>
    <row r="502" ht="12.75" hidden="1" x14ac:dyDescent="0.25"/>
    <row r="503" ht="12.75" hidden="1" x14ac:dyDescent="0.25"/>
    <row r="504" ht="12.75" hidden="1" x14ac:dyDescent="0.25"/>
    <row r="505" ht="12.75" hidden="1" x14ac:dyDescent="0.25"/>
    <row r="506" ht="12.75" hidden="1" x14ac:dyDescent="0.25"/>
    <row r="507" ht="12.75" hidden="1" x14ac:dyDescent="0.25"/>
    <row r="508" ht="12.75" hidden="1" x14ac:dyDescent="0.25"/>
    <row r="509" ht="12.75" hidden="1" x14ac:dyDescent="0.25"/>
    <row r="510" ht="12.75" hidden="1" x14ac:dyDescent="0.25"/>
    <row r="511" ht="12.75" hidden="1" x14ac:dyDescent="0.25"/>
    <row r="512" ht="12.75" hidden="1" x14ac:dyDescent="0.25"/>
    <row r="513" ht="12.75" hidden="1" x14ac:dyDescent="0.25"/>
    <row r="514" ht="12.75" hidden="1" x14ac:dyDescent="0.25"/>
    <row r="515" ht="12.75" hidden="1" x14ac:dyDescent="0.25"/>
    <row r="516" ht="12.75" hidden="1" x14ac:dyDescent="0.25"/>
    <row r="517" ht="12.75" hidden="1" x14ac:dyDescent="0.25"/>
    <row r="518" ht="12.75" hidden="1" x14ac:dyDescent="0.25"/>
    <row r="519" ht="12.75" hidden="1" x14ac:dyDescent="0.25"/>
    <row r="520" ht="12.75" hidden="1" x14ac:dyDescent="0.25"/>
    <row r="521" ht="12.75" hidden="1" x14ac:dyDescent="0.25"/>
    <row r="522" ht="12.75" hidden="1" x14ac:dyDescent="0.25"/>
    <row r="523" ht="12.75" hidden="1" x14ac:dyDescent="0.25"/>
    <row r="524" ht="12.75" hidden="1" x14ac:dyDescent="0.25"/>
    <row r="525" ht="12.75" hidden="1" x14ac:dyDescent="0.25"/>
    <row r="526" ht="12.75" hidden="1" x14ac:dyDescent="0.25"/>
    <row r="527" ht="12.75" hidden="1" x14ac:dyDescent="0.25"/>
    <row r="528" ht="12.75" hidden="1" x14ac:dyDescent="0.25"/>
    <row r="529" ht="12.75" hidden="1" x14ac:dyDescent="0.25"/>
    <row r="530" ht="12.75" hidden="1" x14ac:dyDescent="0.25"/>
    <row r="531" ht="12.75" hidden="1" x14ac:dyDescent="0.25"/>
    <row r="532" ht="12.75" hidden="1" x14ac:dyDescent="0.25"/>
    <row r="533" ht="12.75" hidden="1" x14ac:dyDescent="0.25"/>
    <row r="534" ht="12.75" hidden="1" x14ac:dyDescent="0.25"/>
    <row r="535" ht="12.75" hidden="1" x14ac:dyDescent="0.25"/>
    <row r="536" ht="12.75" hidden="1" x14ac:dyDescent="0.25"/>
    <row r="537" ht="12.75" hidden="1" x14ac:dyDescent="0.25"/>
    <row r="538" ht="12.75" hidden="1" x14ac:dyDescent="0.25"/>
    <row r="539" ht="12.75" hidden="1" x14ac:dyDescent="0.25"/>
    <row r="540" ht="12.75" hidden="1" x14ac:dyDescent="0.25"/>
    <row r="541" ht="12.75" hidden="1" x14ac:dyDescent="0.25"/>
    <row r="542" ht="12.75" hidden="1" x14ac:dyDescent="0.25"/>
    <row r="543" ht="12.75" hidden="1" x14ac:dyDescent="0.25"/>
    <row r="544" ht="12.75" hidden="1" x14ac:dyDescent="0.25"/>
    <row r="545" ht="12.75" hidden="1" x14ac:dyDescent="0.25"/>
    <row r="546" ht="12.75" hidden="1" x14ac:dyDescent="0.25"/>
    <row r="547" ht="12.75" hidden="1" x14ac:dyDescent="0.25"/>
    <row r="548" ht="12.75" hidden="1" x14ac:dyDescent="0.25"/>
    <row r="549" ht="12.75" hidden="1" x14ac:dyDescent="0.25"/>
    <row r="550" ht="12.75" hidden="1" x14ac:dyDescent="0.25"/>
    <row r="551" ht="12.75" hidden="1" x14ac:dyDescent="0.25"/>
    <row r="552" ht="12.75" hidden="1" x14ac:dyDescent="0.25"/>
    <row r="553" ht="12.75" hidden="1" x14ac:dyDescent="0.25"/>
    <row r="554" ht="12.75" hidden="1" x14ac:dyDescent="0.25"/>
    <row r="555" ht="12.75" hidden="1" x14ac:dyDescent="0.25"/>
    <row r="556" ht="12.75" hidden="1" x14ac:dyDescent="0.25"/>
    <row r="557" ht="12.75" hidden="1" x14ac:dyDescent="0.25"/>
    <row r="558" ht="12.75" hidden="1" x14ac:dyDescent="0.25"/>
    <row r="559" ht="12.75" hidden="1" x14ac:dyDescent="0.25"/>
    <row r="560" ht="12.75" hidden="1" x14ac:dyDescent="0.25"/>
    <row r="561" ht="12.75" hidden="1" x14ac:dyDescent="0.25"/>
    <row r="562" ht="12.75" hidden="1" x14ac:dyDescent="0.25"/>
    <row r="563" ht="12.75" hidden="1" x14ac:dyDescent="0.25"/>
    <row r="564" ht="12.75" hidden="1" x14ac:dyDescent="0.25"/>
    <row r="565" ht="12.75" hidden="1" x14ac:dyDescent="0.25"/>
    <row r="566" ht="12.75" hidden="1" x14ac:dyDescent="0.25"/>
    <row r="567" ht="12.75" hidden="1" x14ac:dyDescent="0.25"/>
    <row r="568" ht="12.75" hidden="1" x14ac:dyDescent="0.25"/>
    <row r="569" ht="12.75" hidden="1" x14ac:dyDescent="0.25"/>
    <row r="570" ht="12.75" hidden="1" x14ac:dyDescent="0.25"/>
    <row r="571" ht="12.75" hidden="1" x14ac:dyDescent="0.25"/>
    <row r="572" ht="12.75" hidden="1" x14ac:dyDescent="0.25"/>
    <row r="573" ht="12.75" hidden="1" x14ac:dyDescent="0.25"/>
    <row r="574" ht="12.75" hidden="1" x14ac:dyDescent="0.25"/>
    <row r="575" ht="12.75" hidden="1" x14ac:dyDescent="0.25"/>
    <row r="576" ht="12.75" hidden="1" x14ac:dyDescent="0.25"/>
    <row r="577" ht="12.75" hidden="1" x14ac:dyDescent="0.25"/>
    <row r="578" ht="12.75" hidden="1" x14ac:dyDescent="0.25"/>
    <row r="579" ht="12.75" hidden="1" x14ac:dyDescent="0.25"/>
    <row r="580" ht="12.75" hidden="1" x14ac:dyDescent="0.25"/>
    <row r="581" ht="12.75" hidden="1" x14ac:dyDescent="0.25"/>
    <row r="582" ht="12.75" hidden="1" x14ac:dyDescent="0.25"/>
    <row r="583" ht="12.75" hidden="1" x14ac:dyDescent="0.25"/>
    <row r="584" ht="12.75" hidden="1" x14ac:dyDescent="0.25"/>
    <row r="585" ht="12.75" hidden="1" x14ac:dyDescent="0.25"/>
    <row r="586" ht="12.75" hidden="1" x14ac:dyDescent="0.25"/>
    <row r="587" ht="12.75" hidden="1" x14ac:dyDescent="0.25"/>
    <row r="588" ht="12.75" hidden="1" x14ac:dyDescent="0.25"/>
    <row r="589" ht="12.75" hidden="1" x14ac:dyDescent="0.25"/>
    <row r="590" ht="12.75" hidden="1" x14ac:dyDescent="0.25"/>
    <row r="591" ht="12.75" hidden="1" x14ac:dyDescent="0.25"/>
    <row r="592" ht="12.75" hidden="1" x14ac:dyDescent="0.25"/>
    <row r="593" ht="12.75" hidden="1" x14ac:dyDescent="0.25"/>
    <row r="594" ht="12.75" hidden="1" x14ac:dyDescent="0.25"/>
    <row r="595" ht="12.75" hidden="1" x14ac:dyDescent="0.25"/>
    <row r="596" ht="12.75" hidden="1" x14ac:dyDescent="0.25"/>
    <row r="597" ht="12.75" hidden="1" x14ac:dyDescent="0.25"/>
    <row r="598" ht="12.75" hidden="1" x14ac:dyDescent="0.25"/>
    <row r="599" ht="12.75" hidden="1" x14ac:dyDescent="0.25"/>
    <row r="600" ht="12.75" hidden="1" x14ac:dyDescent="0.25"/>
    <row r="601" ht="12.75" hidden="1" x14ac:dyDescent="0.25"/>
    <row r="602" ht="12.75" hidden="1" x14ac:dyDescent="0.25"/>
    <row r="603" ht="12.75" hidden="1" x14ac:dyDescent="0.25"/>
    <row r="604" ht="12.75" hidden="1" x14ac:dyDescent="0.25"/>
    <row r="605" ht="12.75" hidden="1" x14ac:dyDescent="0.25"/>
    <row r="606" ht="12.75" hidden="1" x14ac:dyDescent="0.25"/>
    <row r="607" ht="12.75" hidden="1" x14ac:dyDescent="0.25"/>
    <row r="608" ht="12.75" hidden="1" x14ac:dyDescent="0.25"/>
    <row r="609" ht="12.75" hidden="1" x14ac:dyDescent="0.25"/>
    <row r="610" ht="12.75" hidden="1" x14ac:dyDescent="0.25"/>
    <row r="611" ht="12.75" hidden="1" x14ac:dyDescent="0.25"/>
    <row r="612" ht="12.75" hidden="1" x14ac:dyDescent="0.25"/>
    <row r="613" ht="12.75" hidden="1" x14ac:dyDescent="0.25"/>
    <row r="614" ht="12.75" hidden="1" x14ac:dyDescent="0.25"/>
    <row r="615" ht="12.75" hidden="1" x14ac:dyDescent="0.25"/>
    <row r="616" ht="12.75" hidden="1" x14ac:dyDescent="0.25"/>
    <row r="617" ht="12.75" hidden="1" x14ac:dyDescent="0.25"/>
    <row r="618" ht="12.75" hidden="1" x14ac:dyDescent="0.25"/>
    <row r="619" ht="12.75" hidden="1" x14ac:dyDescent="0.25"/>
    <row r="620" ht="12.75" hidden="1" x14ac:dyDescent="0.25"/>
    <row r="621" ht="12.75" hidden="1" x14ac:dyDescent="0.25"/>
    <row r="622" ht="12.75" hidden="1" x14ac:dyDescent="0.25"/>
    <row r="623" ht="12.75" hidden="1" x14ac:dyDescent="0.25"/>
    <row r="624" ht="12.75" hidden="1" x14ac:dyDescent="0.25"/>
    <row r="625" ht="12.75" hidden="1" x14ac:dyDescent="0.25"/>
    <row r="626" ht="12.75" hidden="1" x14ac:dyDescent="0.25"/>
    <row r="627" ht="12.75" hidden="1" x14ac:dyDescent="0.25"/>
    <row r="628" ht="12.75" hidden="1" x14ac:dyDescent="0.25"/>
    <row r="629" ht="12.75" hidden="1" x14ac:dyDescent="0.25"/>
    <row r="630" ht="12.75" hidden="1" x14ac:dyDescent="0.25"/>
    <row r="631" ht="12.75" hidden="1" x14ac:dyDescent="0.25"/>
    <row r="632" ht="12.75" hidden="1" x14ac:dyDescent="0.25"/>
    <row r="633" ht="12.75" hidden="1" x14ac:dyDescent="0.25"/>
    <row r="634" ht="12.75" hidden="1" x14ac:dyDescent="0.25"/>
    <row r="635" ht="12.75" hidden="1" x14ac:dyDescent="0.25"/>
    <row r="636" ht="12.75" hidden="1" x14ac:dyDescent="0.25"/>
    <row r="637" ht="12.75" hidden="1" x14ac:dyDescent="0.25"/>
    <row r="638" ht="12.75" hidden="1" x14ac:dyDescent="0.25"/>
    <row r="639" ht="12.75" hidden="1" x14ac:dyDescent="0.25"/>
    <row r="640" ht="12.75" hidden="1" x14ac:dyDescent="0.25"/>
    <row r="641" ht="12.75" hidden="1" x14ac:dyDescent="0.25"/>
    <row r="642" ht="12.75" hidden="1" x14ac:dyDescent="0.25"/>
    <row r="643" ht="12.75" hidden="1" x14ac:dyDescent="0.25"/>
    <row r="644" ht="12.75" hidden="1" x14ac:dyDescent="0.25"/>
    <row r="645" ht="12.75" hidden="1" x14ac:dyDescent="0.25"/>
    <row r="646" ht="12.75" hidden="1" x14ac:dyDescent="0.25"/>
    <row r="647" ht="12.75" hidden="1" x14ac:dyDescent="0.25"/>
    <row r="648" ht="12.75" hidden="1" x14ac:dyDescent="0.25"/>
    <row r="649" ht="12.75" hidden="1" x14ac:dyDescent="0.25"/>
    <row r="650" ht="12.75" hidden="1" x14ac:dyDescent="0.25"/>
    <row r="651" ht="12.75" hidden="1" x14ac:dyDescent="0.25"/>
    <row r="652" ht="12.75" hidden="1" x14ac:dyDescent="0.25"/>
    <row r="653" ht="12.75" hidden="1" x14ac:dyDescent="0.25"/>
    <row r="654" ht="12.75" hidden="1" x14ac:dyDescent="0.25"/>
    <row r="655" ht="12.75" hidden="1" x14ac:dyDescent="0.25"/>
    <row r="656" ht="12.75" hidden="1" x14ac:dyDescent="0.25"/>
    <row r="657" ht="12.75" hidden="1" x14ac:dyDescent="0.25"/>
    <row r="658" ht="12.75" hidden="1" x14ac:dyDescent="0.25"/>
    <row r="659" ht="12.75" hidden="1" x14ac:dyDescent="0.25"/>
    <row r="660" ht="12.75" hidden="1" x14ac:dyDescent="0.25"/>
    <row r="661" ht="12.75" hidden="1" x14ac:dyDescent="0.25"/>
    <row r="662" ht="12.75" hidden="1" x14ac:dyDescent="0.25"/>
    <row r="663" ht="12.75" hidden="1" x14ac:dyDescent="0.25"/>
    <row r="664" ht="12.75" hidden="1" x14ac:dyDescent="0.25"/>
    <row r="665" ht="12.75" hidden="1" x14ac:dyDescent="0.25"/>
    <row r="666" ht="12.75" hidden="1" x14ac:dyDescent="0.25"/>
    <row r="667" ht="12.75" hidden="1" x14ac:dyDescent="0.25"/>
    <row r="668" ht="12.75" hidden="1" x14ac:dyDescent="0.25"/>
    <row r="669" ht="12.75" hidden="1" x14ac:dyDescent="0.25"/>
    <row r="670" ht="12.75" hidden="1" x14ac:dyDescent="0.25"/>
    <row r="671" ht="12.75" hidden="1" x14ac:dyDescent="0.25"/>
    <row r="672" ht="12.75" hidden="1" x14ac:dyDescent="0.25"/>
    <row r="673" ht="12.75" hidden="1" x14ac:dyDescent="0.25"/>
    <row r="674" ht="12.75" hidden="1" x14ac:dyDescent="0.25"/>
    <row r="675" ht="12.75" hidden="1" x14ac:dyDescent="0.25"/>
    <row r="676" ht="12.75" hidden="1" x14ac:dyDescent="0.25"/>
    <row r="677" ht="12.75" hidden="1" x14ac:dyDescent="0.25"/>
    <row r="678" ht="12.75" hidden="1" x14ac:dyDescent="0.25"/>
    <row r="679" ht="12.75" hidden="1" x14ac:dyDescent="0.25"/>
    <row r="680" ht="12.75" hidden="1" x14ac:dyDescent="0.25"/>
    <row r="681" ht="12.75" hidden="1" x14ac:dyDescent="0.25"/>
    <row r="682" ht="12.75" hidden="1" x14ac:dyDescent="0.25"/>
    <row r="683" ht="12.75" hidden="1" x14ac:dyDescent="0.25"/>
    <row r="684" ht="12.75" hidden="1" x14ac:dyDescent="0.25"/>
    <row r="685" ht="12.75" hidden="1" x14ac:dyDescent="0.25"/>
    <row r="686" ht="12.75" hidden="1" x14ac:dyDescent="0.25"/>
    <row r="687" ht="12.75" hidden="1" x14ac:dyDescent="0.25"/>
    <row r="688" ht="12.75" hidden="1" x14ac:dyDescent="0.25"/>
    <row r="689" ht="12.75" hidden="1" x14ac:dyDescent="0.25"/>
    <row r="690" ht="12.75" hidden="1" x14ac:dyDescent="0.25"/>
    <row r="691" ht="12.75" hidden="1" x14ac:dyDescent="0.25"/>
    <row r="692" ht="12.75" hidden="1" x14ac:dyDescent="0.25"/>
    <row r="693" ht="12.75" hidden="1" x14ac:dyDescent="0.25"/>
    <row r="694" ht="12.75" hidden="1" x14ac:dyDescent="0.25"/>
    <row r="695" ht="12.75" hidden="1" x14ac:dyDescent="0.25"/>
    <row r="696" ht="12.75" hidden="1" x14ac:dyDescent="0.25"/>
    <row r="697" ht="12.75" hidden="1" x14ac:dyDescent="0.25"/>
    <row r="698" ht="12.75" hidden="1" x14ac:dyDescent="0.25"/>
    <row r="699" ht="12.75" hidden="1" x14ac:dyDescent="0.25"/>
    <row r="700" ht="12.75" hidden="1" x14ac:dyDescent="0.25"/>
    <row r="701" ht="12.75" hidden="1" x14ac:dyDescent="0.25"/>
    <row r="702" ht="12.75" hidden="1" x14ac:dyDescent="0.25"/>
    <row r="703" ht="12.75" hidden="1" x14ac:dyDescent="0.25"/>
    <row r="704" ht="12.75" hidden="1" x14ac:dyDescent="0.25"/>
    <row r="705" ht="12.75" hidden="1" x14ac:dyDescent="0.25"/>
    <row r="706" ht="12.75" hidden="1" x14ac:dyDescent="0.25"/>
    <row r="707" ht="12.75" hidden="1" x14ac:dyDescent="0.25"/>
    <row r="708" ht="12.75" hidden="1" x14ac:dyDescent="0.25"/>
    <row r="709" ht="12.75" hidden="1" x14ac:dyDescent="0.25"/>
    <row r="710" ht="12.75" hidden="1" x14ac:dyDescent="0.25"/>
    <row r="711" ht="12.75" hidden="1" x14ac:dyDescent="0.25"/>
    <row r="712" ht="12.75" hidden="1" x14ac:dyDescent="0.25"/>
    <row r="713" ht="12.75" hidden="1" x14ac:dyDescent="0.25"/>
    <row r="714" ht="12.75" hidden="1" x14ac:dyDescent="0.25"/>
    <row r="715" ht="12.75" hidden="1" x14ac:dyDescent="0.25"/>
    <row r="716" ht="12.75" hidden="1" x14ac:dyDescent="0.25"/>
    <row r="717" ht="12.75" hidden="1" x14ac:dyDescent="0.25"/>
    <row r="718" ht="12.75" hidden="1" x14ac:dyDescent="0.25"/>
    <row r="719" ht="12.75" hidden="1" x14ac:dyDescent="0.25"/>
    <row r="720" ht="12.75" hidden="1" x14ac:dyDescent="0.25"/>
    <row r="721" ht="12.75" hidden="1" x14ac:dyDescent="0.25"/>
    <row r="722" ht="12.75" hidden="1" x14ac:dyDescent="0.25"/>
    <row r="723" ht="12.75" hidden="1" x14ac:dyDescent="0.25"/>
    <row r="724" ht="12.75" hidden="1" x14ac:dyDescent="0.25"/>
    <row r="725" ht="12.75" hidden="1" x14ac:dyDescent="0.25"/>
    <row r="726" ht="12.75" hidden="1" x14ac:dyDescent="0.25"/>
    <row r="727" ht="12.75" hidden="1" x14ac:dyDescent="0.25"/>
    <row r="728" ht="12.75" hidden="1" x14ac:dyDescent="0.25"/>
    <row r="729" ht="12.75" hidden="1" x14ac:dyDescent="0.25"/>
    <row r="730" ht="12.75" hidden="1" x14ac:dyDescent="0.25"/>
    <row r="731" ht="12.75" hidden="1" x14ac:dyDescent="0.25"/>
    <row r="732" ht="12.75" hidden="1" x14ac:dyDescent="0.25"/>
    <row r="733" ht="12.75" hidden="1" x14ac:dyDescent="0.25"/>
    <row r="734" ht="12.75" hidden="1" x14ac:dyDescent="0.25"/>
    <row r="735" ht="12.75" hidden="1" x14ac:dyDescent="0.25"/>
    <row r="736" ht="12.75" hidden="1" x14ac:dyDescent="0.25"/>
    <row r="737" ht="12.75" hidden="1" x14ac:dyDescent="0.25"/>
    <row r="738" ht="12.75" hidden="1" x14ac:dyDescent="0.25"/>
    <row r="739" ht="12.75" hidden="1" x14ac:dyDescent="0.25"/>
    <row r="740" ht="12.75" hidden="1" x14ac:dyDescent="0.25"/>
    <row r="741" ht="12.75" hidden="1" x14ac:dyDescent="0.25"/>
    <row r="742" ht="12.75" hidden="1" x14ac:dyDescent="0.25"/>
    <row r="743" ht="12.75" hidden="1" x14ac:dyDescent="0.25"/>
    <row r="744" ht="12.75" hidden="1" x14ac:dyDescent="0.25"/>
    <row r="745" ht="12.75" hidden="1" x14ac:dyDescent="0.25"/>
    <row r="746" ht="12.75" hidden="1" x14ac:dyDescent="0.25"/>
    <row r="747" ht="12.75" hidden="1" x14ac:dyDescent="0.25"/>
    <row r="748" ht="12.75" hidden="1" x14ac:dyDescent="0.25"/>
    <row r="749" ht="12.75" hidden="1" x14ac:dyDescent="0.25"/>
    <row r="750" ht="12.75" hidden="1" x14ac:dyDescent="0.25"/>
    <row r="751" ht="12.75" hidden="1" x14ac:dyDescent="0.25"/>
    <row r="752" ht="12.75" hidden="1" x14ac:dyDescent="0.25"/>
    <row r="753" ht="12.75" hidden="1" x14ac:dyDescent="0.25"/>
    <row r="754" ht="12.75" hidden="1" x14ac:dyDescent="0.25"/>
    <row r="755" ht="12.75" hidden="1" x14ac:dyDescent="0.25"/>
    <row r="756" ht="12.75" hidden="1" x14ac:dyDescent="0.25"/>
    <row r="757" ht="12.75" hidden="1" x14ac:dyDescent="0.25"/>
    <row r="758" ht="12.75" hidden="1" x14ac:dyDescent="0.25"/>
    <row r="759" ht="12.75" hidden="1" x14ac:dyDescent="0.25"/>
    <row r="760" ht="12.75" hidden="1" x14ac:dyDescent="0.25"/>
    <row r="761" ht="12.75" hidden="1" x14ac:dyDescent="0.25"/>
    <row r="762" ht="12.75" hidden="1" x14ac:dyDescent="0.25"/>
    <row r="763" ht="12.75" hidden="1" x14ac:dyDescent="0.25"/>
    <row r="764" ht="12.75" hidden="1" x14ac:dyDescent="0.25"/>
    <row r="765" ht="12.75" hidden="1" x14ac:dyDescent="0.25"/>
    <row r="766" ht="12.75" hidden="1" x14ac:dyDescent="0.25"/>
    <row r="767" ht="12.75" hidden="1" x14ac:dyDescent="0.25"/>
    <row r="768" ht="12.75" hidden="1" x14ac:dyDescent="0.25"/>
    <row r="769" ht="12.75" hidden="1" x14ac:dyDescent="0.25"/>
    <row r="770" ht="12.75" hidden="1" x14ac:dyDescent="0.25"/>
    <row r="771" ht="12.75" hidden="1" x14ac:dyDescent="0.25"/>
    <row r="772" ht="12.75" hidden="1" x14ac:dyDescent="0.25"/>
    <row r="773" ht="12.75" hidden="1" x14ac:dyDescent="0.25"/>
    <row r="774" ht="12.75" hidden="1" x14ac:dyDescent="0.25"/>
    <row r="775" ht="12.75" hidden="1" x14ac:dyDescent="0.25"/>
    <row r="776" ht="12.75" hidden="1" x14ac:dyDescent="0.25"/>
    <row r="777" ht="12.75" hidden="1" x14ac:dyDescent="0.25"/>
    <row r="778" ht="12.75" hidden="1" x14ac:dyDescent="0.25"/>
    <row r="779" ht="12.75" hidden="1" x14ac:dyDescent="0.25"/>
    <row r="780" ht="12.75" hidden="1" x14ac:dyDescent="0.25"/>
    <row r="781" ht="12.75" hidden="1" x14ac:dyDescent="0.25"/>
    <row r="782" ht="12.75" hidden="1" x14ac:dyDescent="0.25"/>
    <row r="783" ht="12.75" hidden="1" x14ac:dyDescent="0.25"/>
    <row r="784" ht="12.75" hidden="1" x14ac:dyDescent="0.25"/>
    <row r="785" ht="12.75" hidden="1" x14ac:dyDescent="0.25"/>
    <row r="786" ht="12.75" hidden="1" x14ac:dyDescent="0.25"/>
    <row r="787" ht="12.75" hidden="1" x14ac:dyDescent="0.25"/>
    <row r="788" ht="12.75" hidden="1" x14ac:dyDescent="0.25"/>
    <row r="789" ht="12.75" hidden="1" x14ac:dyDescent="0.25"/>
    <row r="790" ht="12.75" hidden="1" x14ac:dyDescent="0.25"/>
    <row r="791" ht="12.75" hidden="1" x14ac:dyDescent="0.25"/>
    <row r="792" ht="12.75" hidden="1" x14ac:dyDescent="0.25"/>
    <row r="793" ht="12.75" hidden="1" x14ac:dyDescent="0.25"/>
    <row r="794" ht="12.75" hidden="1" x14ac:dyDescent="0.25"/>
    <row r="795" ht="12.75" hidden="1" x14ac:dyDescent="0.25"/>
    <row r="796" ht="12.75" hidden="1" x14ac:dyDescent="0.25"/>
    <row r="797" ht="12.75" hidden="1" x14ac:dyDescent="0.25"/>
    <row r="798" ht="12.75" hidden="1" x14ac:dyDescent="0.25"/>
    <row r="799" ht="12.75" hidden="1" x14ac:dyDescent="0.25"/>
    <row r="800" ht="12.75" hidden="1" x14ac:dyDescent="0.25"/>
    <row r="801" ht="12.75" hidden="1" x14ac:dyDescent="0.25"/>
    <row r="802" ht="12.75" hidden="1" x14ac:dyDescent="0.25"/>
    <row r="803" ht="12.75" hidden="1" x14ac:dyDescent="0.25"/>
    <row r="804" ht="12.75" hidden="1" x14ac:dyDescent="0.25"/>
    <row r="805" ht="12.75" hidden="1" x14ac:dyDescent="0.25"/>
    <row r="806" ht="12.75" hidden="1" x14ac:dyDescent="0.25"/>
    <row r="807" ht="12.75" hidden="1" x14ac:dyDescent="0.25"/>
    <row r="808" ht="12.75" hidden="1" x14ac:dyDescent="0.25"/>
    <row r="809" ht="12.75" hidden="1" x14ac:dyDescent="0.25"/>
    <row r="810" ht="12.75" hidden="1" x14ac:dyDescent="0.25"/>
    <row r="811" ht="12.75" hidden="1" x14ac:dyDescent="0.25"/>
    <row r="812" ht="12.75" hidden="1" x14ac:dyDescent="0.25"/>
    <row r="813" ht="12.75" hidden="1" x14ac:dyDescent="0.25"/>
    <row r="814" ht="12.75" hidden="1" x14ac:dyDescent="0.25"/>
    <row r="815" ht="12.75" hidden="1" x14ac:dyDescent="0.25"/>
    <row r="816" ht="12.75" hidden="1" x14ac:dyDescent="0.25"/>
    <row r="817" ht="12.75" hidden="1" x14ac:dyDescent="0.25"/>
    <row r="818" ht="12.75" hidden="1" x14ac:dyDescent="0.25"/>
    <row r="819" ht="12.75" hidden="1" x14ac:dyDescent="0.25"/>
    <row r="820" ht="12.75" hidden="1" x14ac:dyDescent="0.25"/>
    <row r="821" ht="12.75" hidden="1" x14ac:dyDescent="0.25"/>
    <row r="822" ht="12.75" hidden="1" x14ac:dyDescent="0.25"/>
    <row r="823" ht="12.75" hidden="1" x14ac:dyDescent="0.25"/>
    <row r="824" ht="12.75" hidden="1" x14ac:dyDescent="0.25"/>
    <row r="825" ht="12.75" hidden="1" x14ac:dyDescent="0.25"/>
    <row r="826" ht="12.75" hidden="1" x14ac:dyDescent="0.25"/>
    <row r="827" ht="12.75" hidden="1" x14ac:dyDescent="0.25"/>
    <row r="828" ht="12.75" hidden="1" x14ac:dyDescent="0.25"/>
    <row r="829" ht="12.75" hidden="1" x14ac:dyDescent="0.25"/>
    <row r="830" ht="12.75" hidden="1" x14ac:dyDescent="0.25"/>
    <row r="831" ht="12.75" hidden="1" x14ac:dyDescent="0.25"/>
    <row r="832" ht="12.75" hidden="1" x14ac:dyDescent="0.25"/>
    <row r="833" ht="12.75" hidden="1" x14ac:dyDescent="0.25"/>
    <row r="834" ht="12.75" hidden="1" x14ac:dyDescent="0.25"/>
    <row r="835" ht="12.75" hidden="1" x14ac:dyDescent="0.25"/>
    <row r="836" ht="12.75" hidden="1" x14ac:dyDescent="0.25"/>
    <row r="837" ht="12.75" hidden="1" x14ac:dyDescent="0.25"/>
    <row r="838" ht="12.75" hidden="1" x14ac:dyDescent="0.25"/>
    <row r="839" ht="12.75" hidden="1" x14ac:dyDescent="0.25"/>
    <row r="840" ht="12.75" hidden="1" x14ac:dyDescent="0.25"/>
    <row r="841" ht="12.75" hidden="1" x14ac:dyDescent="0.25"/>
    <row r="842" ht="12.75" hidden="1" x14ac:dyDescent="0.25"/>
    <row r="843" ht="12.75" hidden="1" x14ac:dyDescent="0.25"/>
    <row r="844" ht="12.75" hidden="1" x14ac:dyDescent="0.25"/>
    <row r="845" ht="12.75" hidden="1" x14ac:dyDescent="0.25"/>
    <row r="846" ht="12.75" hidden="1" x14ac:dyDescent="0.25"/>
    <row r="847" ht="12.75" hidden="1" x14ac:dyDescent="0.25"/>
    <row r="848" ht="12.75" hidden="1" x14ac:dyDescent="0.25"/>
    <row r="849" ht="12.75" hidden="1" x14ac:dyDescent="0.25"/>
    <row r="850" ht="12.75" hidden="1" x14ac:dyDescent="0.25"/>
    <row r="851" ht="12.75" hidden="1" x14ac:dyDescent="0.25"/>
    <row r="852" ht="12.75" hidden="1" x14ac:dyDescent="0.25"/>
    <row r="853" ht="12.75" hidden="1" x14ac:dyDescent="0.25"/>
    <row r="854" ht="12.75" hidden="1" x14ac:dyDescent="0.25"/>
    <row r="855" ht="12.75" hidden="1" x14ac:dyDescent="0.25"/>
    <row r="856" ht="12.75" hidden="1" x14ac:dyDescent="0.25"/>
    <row r="857" ht="12.75" hidden="1" x14ac:dyDescent="0.25"/>
    <row r="858" ht="12.75" hidden="1" x14ac:dyDescent="0.25"/>
    <row r="859" ht="12.75" hidden="1" x14ac:dyDescent="0.25"/>
    <row r="860" ht="12.75" hidden="1" x14ac:dyDescent="0.25"/>
    <row r="861" ht="12.75" hidden="1" x14ac:dyDescent="0.25"/>
    <row r="862" ht="12.75" hidden="1" x14ac:dyDescent="0.25"/>
    <row r="863" ht="12.75" hidden="1" x14ac:dyDescent="0.25"/>
    <row r="864" ht="12.75" hidden="1" x14ac:dyDescent="0.25"/>
    <row r="865" ht="12.75" hidden="1" x14ac:dyDescent="0.25"/>
    <row r="866" ht="12.75" hidden="1" x14ac:dyDescent="0.25"/>
    <row r="867" ht="12.75" hidden="1" x14ac:dyDescent="0.25"/>
    <row r="868" ht="12.75" hidden="1" x14ac:dyDescent="0.25"/>
    <row r="869" ht="12.75" hidden="1" x14ac:dyDescent="0.25"/>
    <row r="870" ht="12.75" hidden="1" x14ac:dyDescent="0.25"/>
    <row r="871" ht="12.75" hidden="1" x14ac:dyDescent="0.25"/>
    <row r="872" ht="12.75" hidden="1" x14ac:dyDescent="0.25"/>
    <row r="873" ht="12.75" hidden="1" x14ac:dyDescent="0.25"/>
    <row r="874" ht="12.75" hidden="1" x14ac:dyDescent="0.25"/>
    <row r="875" ht="12.75" hidden="1" x14ac:dyDescent="0.25"/>
    <row r="876" ht="12.75" hidden="1" x14ac:dyDescent="0.25"/>
    <row r="877" ht="12.75" hidden="1" x14ac:dyDescent="0.25"/>
    <row r="878" ht="12.75" hidden="1" x14ac:dyDescent="0.25"/>
    <row r="879" ht="12.75" hidden="1" x14ac:dyDescent="0.25"/>
    <row r="880" ht="12.75" hidden="1" x14ac:dyDescent="0.25"/>
    <row r="881" ht="12.75" hidden="1" x14ac:dyDescent="0.25"/>
    <row r="882" ht="12.75" hidden="1" x14ac:dyDescent="0.25"/>
    <row r="883" ht="12.75" hidden="1" x14ac:dyDescent="0.25"/>
    <row r="884" ht="12.75" hidden="1" x14ac:dyDescent="0.25"/>
    <row r="885" ht="12.75" hidden="1" x14ac:dyDescent="0.25"/>
    <row r="886" ht="12.75" hidden="1" x14ac:dyDescent="0.25"/>
    <row r="887" ht="12.75" hidden="1" x14ac:dyDescent="0.25"/>
    <row r="888" ht="12.75" hidden="1" x14ac:dyDescent="0.25"/>
    <row r="889" ht="12.75" hidden="1" x14ac:dyDescent="0.25"/>
    <row r="890" ht="12.75" hidden="1" x14ac:dyDescent="0.25"/>
    <row r="891" ht="12.75" hidden="1" x14ac:dyDescent="0.25"/>
    <row r="892" ht="12.75" hidden="1" x14ac:dyDescent="0.25"/>
    <row r="893" ht="12.75" hidden="1" x14ac:dyDescent="0.25"/>
    <row r="894" ht="12.75" hidden="1" x14ac:dyDescent="0.25"/>
    <row r="895" ht="12.75" hidden="1" x14ac:dyDescent="0.25"/>
    <row r="896" ht="12.75" hidden="1" x14ac:dyDescent="0.25"/>
    <row r="897" ht="12.75" hidden="1" x14ac:dyDescent="0.25"/>
    <row r="898" ht="12.75" hidden="1" x14ac:dyDescent="0.25"/>
    <row r="899" ht="12.75" hidden="1" x14ac:dyDescent="0.25"/>
    <row r="900" ht="12.75" hidden="1" x14ac:dyDescent="0.25"/>
    <row r="901" ht="12.75" hidden="1" x14ac:dyDescent="0.25"/>
    <row r="902" ht="12.75" hidden="1" x14ac:dyDescent="0.25"/>
    <row r="903" ht="12.75" hidden="1" x14ac:dyDescent="0.25"/>
    <row r="904" ht="12.75" hidden="1" x14ac:dyDescent="0.25"/>
    <row r="905" ht="12.75" hidden="1" x14ac:dyDescent="0.25"/>
    <row r="906" ht="12.75" hidden="1" x14ac:dyDescent="0.25"/>
    <row r="907" ht="12.75" hidden="1" x14ac:dyDescent="0.25"/>
    <row r="908" ht="12.75" hidden="1" x14ac:dyDescent="0.25"/>
    <row r="909" ht="12.75" hidden="1" x14ac:dyDescent="0.25"/>
    <row r="910" ht="12.75" hidden="1" x14ac:dyDescent="0.25"/>
    <row r="911" ht="12.75" hidden="1" x14ac:dyDescent="0.25"/>
    <row r="912" ht="12.75" hidden="1" x14ac:dyDescent="0.25"/>
    <row r="913" ht="12.75" hidden="1" x14ac:dyDescent="0.25"/>
    <row r="914" ht="12.75" hidden="1" x14ac:dyDescent="0.25"/>
    <row r="915" ht="12.75" hidden="1" x14ac:dyDescent="0.25"/>
    <row r="916" ht="12.75" hidden="1" x14ac:dyDescent="0.25"/>
    <row r="917" ht="12.75" hidden="1" x14ac:dyDescent="0.25"/>
    <row r="918" ht="12.75" hidden="1" x14ac:dyDescent="0.25"/>
    <row r="919" ht="12.75" hidden="1" x14ac:dyDescent="0.25"/>
    <row r="920" ht="12.75" hidden="1" x14ac:dyDescent="0.25"/>
    <row r="921" ht="12.75" hidden="1" x14ac:dyDescent="0.25"/>
    <row r="922" ht="12.75" hidden="1" x14ac:dyDescent="0.25"/>
    <row r="923" ht="12.75" hidden="1" x14ac:dyDescent="0.25"/>
    <row r="924" ht="12.75" hidden="1" x14ac:dyDescent="0.25"/>
    <row r="925" ht="12.75" hidden="1" x14ac:dyDescent="0.25"/>
    <row r="926" ht="12.75" hidden="1" x14ac:dyDescent="0.25"/>
    <row r="927" ht="12.75" hidden="1" x14ac:dyDescent="0.25"/>
    <row r="928" ht="12.75" hidden="1" x14ac:dyDescent="0.25"/>
    <row r="929" ht="12.75" hidden="1" x14ac:dyDescent="0.25"/>
    <row r="930" ht="12.75" hidden="1" x14ac:dyDescent="0.25"/>
    <row r="931" ht="12.75" hidden="1" x14ac:dyDescent="0.25"/>
    <row r="932" ht="12.75" hidden="1" x14ac:dyDescent="0.25"/>
    <row r="933" ht="12.75" hidden="1" x14ac:dyDescent="0.25"/>
    <row r="934" ht="12.75" hidden="1" x14ac:dyDescent="0.25"/>
    <row r="935" ht="12.75" hidden="1" x14ac:dyDescent="0.25"/>
    <row r="936" ht="12.75" hidden="1" x14ac:dyDescent="0.25"/>
    <row r="937" ht="12.75" hidden="1" x14ac:dyDescent="0.25"/>
    <row r="938" ht="12.75" hidden="1" x14ac:dyDescent="0.25"/>
    <row r="939" ht="12.75" hidden="1" x14ac:dyDescent="0.25"/>
    <row r="940" ht="12.75" hidden="1" x14ac:dyDescent="0.25"/>
    <row r="941" ht="12.75" hidden="1" x14ac:dyDescent="0.25"/>
    <row r="942" ht="12.75" hidden="1" x14ac:dyDescent="0.25"/>
    <row r="943" ht="12.75" hidden="1" x14ac:dyDescent="0.25"/>
    <row r="944" ht="12.75" hidden="1" x14ac:dyDescent="0.25"/>
    <row r="945" ht="12.75" hidden="1" x14ac:dyDescent="0.25"/>
    <row r="946" ht="12.75" hidden="1" x14ac:dyDescent="0.25"/>
    <row r="947" ht="12.75" hidden="1" x14ac:dyDescent="0.25"/>
    <row r="948" ht="12.75" hidden="1" x14ac:dyDescent="0.25"/>
    <row r="949" ht="12.75" hidden="1" x14ac:dyDescent="0.25"/>
    <row r="950" ht="12.75" hidden="1" x14ac:dyDescent="0.25"/>
    <row r="951" ht="12.75" hidden="1" x14ac:dyDescent="0.25"/>
    <row r="952" ht="12.75" hidden="1" x14ac:dyDescent="0.25"/>
    <row r="953" ht="12.75" hidden="1" x14ac:dyDescent="0.25"/>
    <row r="954" ht="12.75" hidden="1" x14ac:dyDescent="0.25"/>
    <row r="955" ht="12.75" hidden="1" x14ac:dyDescent="0.25"/>
    <row r="956" ht="12.75" hidden="1" x14ac:dyDescent="0.25"/>
    <row r="957" ht="12.75" hidden="1" x14ac:dyDescent="0.25"/>
    <row r="958" ht="12.75" hidden="1" x14ac:dyDescent="0.25"/>
    <row r="959" ht="12.75" hidden="1" x14ac:dyDescent="0.25"/>
    <row r="960" ht="12.75" hidden="1" x14ac:dyDescent="0.25"/>
    <row r="961" ht="12.75" hidden="1" x14ac:dyDescent="0.25"/>
    <row r="962" ht="12.75" hidden="1" x14ac:dyDescent="0.25"/>
    <row r="963" ht="12.75" hidden="1" x14ac:dyDescent="0.25"/>
    <row r="964" ht="12.75" hidden="1" x14ac:dyDescent="0.25"/>
    <row r="965" ht="12.75" hidden="1" x14ac:dyDescent="0.25"/>
    <row r="966" ht="12.75" hidden="1" x14ac:dyDescent="0.25"/>
    <row r="967" ht="12.75" hidden="1" x14ac:dyDescent="0.25"/>
    <row r="968" ht="12.75" hidden="1" x14ac:dyDescent="0.25"/>
    <row r="969" ht="12.75" hidden="1" x14ac:dyDescent="0.25"/>
    <row r="970" ht="12.75" hidden="1" x14ac:dyDescent="0.25"/>
    <row r="971" ht="12.75" hidden="1" x14ac:dyDescent="0.25"/>
    <row r="972" ht="12.75" hidden="1" x14ac:dyDescent="0.25"/>
    <row r="973" ht="12.75" hidden="1" x14ac:dyDescent="0.25"/>
    <row r="974" ht="12.75" hidden="1" x14ac:dyDescent="0.25"/>
    <row r="975" ht="12.75" hidden="1" x14ac:dyDescent="0.25"/>
    <row r="976" ht="12.75" hidden="1" x14ac:dyDescent="0.25"/>
    <row r="977" ht="12.75" hidden="1" x14ac:dyDescent="0.25"/>
    <row r="978" ht="12.75" hidden="1" x14ac:dyDescent="0.25"/>
    <row r="979" ht="12.75" hidden="1" x14ac:dyDescent="0.25"/>
    <row r="980" ht="12.75" hidden="1" x14ac:dyDescent="0.25"/>
    <row r="981" ht="12.75" hidden="1" x14ac:dyDescent="0.25"/>
    <row r="982" ht="12.75" hidden="1" x14ac:dyDescent="0.25"/>
    <row r="983" ht="12.75" hidden="1" x14ac:dyDescent="0.25"/>
    <row r="984" ht="12.75" hidden="1" x14ac:dyDescent="0.25"/>
    <row r="985" ht="12.75" hidden="1" x14ac:dyDescent="0.25"/>
    <row r="986" ht="12.75" hidden="1" x14ac:dyDescent="0.25"/>
    <row r="987" ht="12.75" hidden="1" x14ac:dyDescent="0.25"/>
    <row r="988" ht="12.75" hidden="1" x14ac:dyDescent="0.25"/>
    <row r="989" ht="12.75" hidden="1" x14ac:dyDescent="0.25"/>
    <row r="990" ht="12.75" hidden="1" x14ac:dyDescent="0.25"/>
    <row r="991" ht="12.75" hidden="1" x14ac:dyDescent="0.25"/>
    <row r="992" ht="12.75" hidden="1" x14ac:dyDescent="0.25"/>
    <row r="993" ht="12.75" hidden="1" x14ac:dyDescent="0.25"/>
    <row r="994" ht="12.75" hidden="1" x14ac:dyDescent="0.25"/>
    <row r="995" ht="12.75" hidden="1" x14ac:dyDescent="0.25"/>
    <row r="996" ht="12.75" hidden="1" x14ac:dyDescent="0.25"/>
    <row r="997" ht="12.75" hidden="1" x14ac:dyDescent="0.25"/>
    <row r="998" ht="12.75" hidden="1" x14ac:dyDescent="0.25"/>
    <row r="999" ht="12.75" hidden="1" x14ac:dyDescent="0.25"/>
    <row r="1000" ht="12.75" hidden="1" x14ac:dyDescent="0.25"/>
    <row r="1001" ht="12.75" hidden="1" x14ac:dyDescent="0.25"/>
    <row r="1002" ht="12.75" hidden="1" x14ac:dyDescent="0.25"/>
    <row r="1003" ht="12.75" hidden="1" x14ac:dyDescent="0.25"/>
    <row r="1004" ht="12.75" hidden="1" x14ac:dyDescent="0.25"/>
    <row r="1005" ht="12.75" hidden="1" x14ac:dyDescent="0.25"/>
    <row r="1006" ht="12.75" hidden="1" x14ac:dyDescent="0.25"/>
    <row r="1007" ht="12.75" hidden="1" x14ac:dyDescent="0.25"/>
    <row r="1008" ht="12.75" hidden="1" x14ac:dyDescent="0.25"/>
    <row r="1009" ht="12.75" hidden="1" x14ac:dyDescent="0.25"/>
    <row r="1010" ht="12.75" hidden="1" x14ac:dyDescent="0.25"/>
    <row r="1011" ht="12.75" hidden="1" x14ac:dyDescent="0.25"/>
    <row r="1012" ht="12.75" hidden="1" x14ac:dyDescent="0.25"/>
    <row r="1013" ht="12.75" hidden="1" x14ac:dyDescent="0.25"/>
    <row r="1014" ht="12.75" hidden="1" x14ac:dyDescent="0.25"/>
    <row r="1015" ht="12.75" hidden="1" x14ac:dyDescent="0.25"/>
    <row r="1016" ht="12.75" hidden="1" x14ac:dyDescent="0.25"/>
    <row r="1017" ht="12.75" hidden="1" x14ac:dyDescent="0.25"/>
    <row r="1018" ht="12.75" hidden="1" x14ac:dyDescent="0.25"/>
    <row r="1019" ht="12.75" hidden="1" x14ac:dyDescent="0.25"/>
    <row r="1020" ht="12.75" hidden="1" x14ac:dyDescent="0.25"/>
    <row r="1021" ht="12.75" hidden="1" x14ac:dyDescent="0.25"/>
    <row r="1022" ht="12.75" hidden="1" x14ac:dyDescent="0.25"/>
    <row r="1023" ht="12.75" hidden="1" x14ac:dyDescent="0.25"/>
    <row r="1024" ht="12.75" hidden="1" x14ac:dyDescent="0.25"/>
    <row r="1025" ht="12.75" hidden="1" x14ac:dyDescent="0.25"/>
    <row r="1026" ht="12.75" hidden="1" x14ac:dyDescent="0.25"/>
    <row r="1027" ht="12.75" hidden="1" x14ac:dyDescent="0.25"/>
    <row r="1028" ht="12.75" hidden="1" x14ac:dyDescent="0.25"/>
    <row r="1029" ht="12.75" hidden="1" x14ac:dyDescent="0.25"/>
    <row r="1030" ht="12.75" hidden="1" x14ac:dyDescent="0.25"/>
    <row r="1031" ht="12.75" hidden="1" x14ac:dyDescent="0.25"/>
    <row r="1032" ht="12.75" hidden="1" x14ac:dyDescent="0.25"/>
    <row r="1033" ht="12.75" hidden="1" x14ac:dyDescent="0.25"/>
    <row r="1034" ht="12.75" hidden="1" x14ac:dyDescent="0.25"/>
    <row r="1035" ht="12.75" hidden="1" x14ac:dyDescent="0.25"/>
    <row r="1036" ht="12.75" hidden="1" x14ac:dyDescent="0.25"/>
    <row r="1037" ht="12.75" hidden="1" x14ac:dyDescent="0.25"/>
    <row r="1038" ht="12.75" hidden="1" x14ac:dyDescent="0.25"/>
    <row r="1039" ht="12.75" hidden="1" x14ac:dyDescent="0.25"/>
    <row r="1040" ht="12.75" hidden="1" x14ac:dyDescent="0.25"/>
    <row r="1041" ht="12.75" hidden="1" x14ac:dyDescent="0.25"/>
    <row r="1042" ht="12.75" hidden="1" x14ac:dyDescent="0.25"/>
    <row r="1043" ht="12.75" hidden="1" x14ac:dyDescent="0.25"/>
    <row r="1044" ht="12.75" hidden="1" x14ac:dyDescent="0.25"/>
    <row r="1045" ht="12.75" hidden="1" x14ac:dyDescent="0.25"/>
    <row r="1046" ht="12.75" hidden="1" x14ac:dyDescent="0.25"/>
    <row r="1047" ht="12.75" hidden="1" x14ac:dyDescent="0.25"/>
    <row r="1048" ht="12.75" hidden="1" x14ac:dyDescent="0.25"/>
    <row r="1049" ht="12.75" hidden="1" x14ac:dyDescent="0.25"/>
    <row r="1050" ht="12.75" hidden="1" x14ac:dyDescent="0.25"/>
    <row r="1051" ht="12.75" hidden="1" x14ac:dyDescent="0.25"/>
    <row r="1052" ht="12.75" hidden="1" x14ac:dyDescent="0.25"/>
    <row r="1053" ht="12.75" hidden="1" x14ac:dyDescent="0.25"/>
    <row r="1054" ht="12.75" hidden="1" x14ac:dyDescent="0.25"/>
    <row r="1055" ht="12.75" hidden="1" x14ac:dyDescent="0.25"/>
    <row r="1056" ht="12.75" hidden="1" x14ac:dyDescent="0.25"/>
    <row r="1057" ht="12.75" hidden="1" x14ac:dyDescent="0.25"/>
    <row r="1058" ht="12.75" hidden="1" x14ac:dyDescent="0.25"/>
    <row r="1059" ht="12.75" hidden="1" x14ac:dyDescent="0.25"/>
    <row r="1060" ht="12.75" hidden="1" x14ac:dyDescent="0.25"/>
    <row r="1061" ht="12.75" hidden="1" x14ac:dyDescent="0.25"/>
    <row r="1062" ht="12.75" hidden="1" x14ac:dyDescent="0.25"/>
    <row r="1063" ht="12.75" hidden="1" x14ac:dyDescent="0.25"/>
    <row r="1064" ht="12.75" hidden="1" x14ac:dyDescent="0.25"/>
    <row r="1065" ht="12.75" hidden="1" x14ac:dyDescent="0.25"/>
    <row r="1066" ht="12.75" hidden="1" x14ac:dyDescent="0.25"/>
    <row r="1067" ht="12.75" hidden="1" x14ac:dyDescent="0.25"/>
    <row r="1068" ht="12.75" hidden="1" x14ac:dyDescent="0.25"/>
    <row r="1069" ht="12.75" hidden="1" x14ac:dyDescent="0.25"/>
    <row r="1070" ht="12.75" hidden="1" x14ac:dyDescent="0.25"/>
    <row r="1071" ht="12.75" hidden="1" x14ac:dyDescent="0.25"/>
    <row r="1072" ht="12.75" hidden="1" x14ac:dyDescent="0.25"/>
    <row r="1073" ht="12.75" hidden="1" x14ac:dyDescent="0.25"/>
    <row r="1074" ht="12.75" hidden="1" x14ac:dyDescent="0.25"/>
    <row r="1075" ht="12.75" hidden="1" x14ac:dyDescent="0.25"/>
    <row r="1076" ht="12.75" hidden="1" x14ac:dyDescent="0.25"/>
    <row r="1077" ht="12.75" hidden="1" x14ac:dyDescent="0.25"/>
    <row r="1078" ht="12.75" hidden="1" x14ac:dyDescent="0.25"/>
    <row r="1079" ht="12.75" hidden="1" x14ac:dyDescent="0.25"/>
    <row r="1080" ht="12.75" hidden="1" x14ac:dyDescent="0.25"/>
    <row r="1081" ht="12.75" hidden="1" x14ac:dyDescent="0.25"/>
    <row r="1082" ht="12.75" hidden="1" x14ac:dyDescent="0.25"/>
    <row r="1083" ht="12.75" hidden="1" x14ac:dyDescent="0.25"/>
    <row r="1084" ht="12.75" hidden="1" x14ac:dyDescent="0.25"/>
    <row r="1085" ht="12.75" hidden="1" x14ac:dyDescent="0.25"/>
    <row r="1086" ht="12.75" hidden="1" x14ac:dyDescent="0.25"/>
    <row r="1087" ht="12.75" hidden="1" x14ac:dyDescent="0.25"/>
    <row r="1088" ht="12.75" hidden="1" x14ac:dyDescent="0.25"/>
    <row r="1089" ht="12.75" hidden="1" x14ac:dyDescent="0.25"/>
    <row r="1090" ht="12.75" hidden="1" x14ac:dyDescent="0.25"/>
    <row r="1091" ht="12.75" hidden="1" x14ac:dyDescent="0.25"/>
    <row r="1092" ht="12.75" hidden="1" x14ac:dyDescent="0.25"/>
    <row r="1093" ht="12.75" hidden="1" x14ac:dyDescent="0.25"/>
    <row r="1094" ht="12.75" hidden="1" x14ac:dyDescent="0.25"/>
    <row r="1095" ht="12.75" hidden="1" x14ac:dyDescent="0.25"/>
    <row r="1096" ht="12.75" hidden="1" x14ac:dyDescent="0.25"/>
    <row r="1097" ht="12.75" hidden="1" x14ac:dyDescent="0.25"/>
    <row r="1098" ht="12.75" hidden="1" x14ac:dyDescent="0.25"/>
    <row r="1099" ht="12.75" hidden="1" x14ac:dyDescent="0.25"/>
    <row r="1100" ht="12.75" hidden="1" x14ac:dyDescent="0.25"/>
    <row r="1101" ht="12.75" hidden="1" x14ac:dyDescent="0.25"/>
    <row r="1102" ht="12.75" hidden="1" x14ac:dyDescent="0.25"/>
    <row r="1103" ht="12.75" hidden="1" x14ac:dyDescent="0.25"/>
    <row r="1104" ht="12.75" hidden="1" x14ac:dyDescent="0.25"/>
    <row r="1105" ht="12.75" hidden="1" x14ac:dyDescent="0.25"/>
    <row r="1106" ht="12.75" hidden="1" x14ac:dyDescent="0.25"/>
    <row r="1107" ht="12.75" hidden="1" x14ac:dyDescent="0.25"/>
    <row r="1108" ht="12.75" hidden="1" x14ac:dyDescent="0.25"/>
    <row r="1109" ht="12.75" hidden="1" x14ac:dyDescent="0.25"/>
    <row r="1110" ht="12.75" hidden="1" x14ac:dyDescent="0.25"/>
    <row r="1111" ht="12.75" hidden="1" x14ac:dyDescent="0.25"/>
    <row r="1112" ht="12.75" hidden="1" x14ac:dyDescent="0.25"/>
    <row r="1113" ht="12.75" hidden="1" x14ac:dyDescent="0.25"/>
    <row r="1114" ht="12.75" hidden="1" x14ac:dyDescent="0.25"/>
    <row r="1115" ht="12.75" hidden="1" x14ac:dyDescent="0.25"/>
    <row r="1116" ht="12.75" hidden="1" x14ac:dyDescent="0.25"/>
    <row r="1117" ht="12.75" hidden="1" x14ac:dyDescent="0.25"/>
    <row r="1118" ht="12.75" hidden="1" x14ac:dyDescent="0.25"/>
    <row r="1119" ht="12.75" hidden="1" x14ac:dyDescent="0.25"/>
    <row r="1120" ht="12.75" hidden="1" x14ac:dyDescent="0.25"/>
    <row r="1121" ht="12.75" hidden="1" x14ac:dyDescent="0.25"/>
    <row r="1122" ht="12.75" hidden="1" x14ac:dyDescent="0.25"/>
    <row r="1123" ht="12.75" hidden="1" x14ac:dyDescent="0.25"/>
    <row r="1124" ht="12.75" hidden="1" x14ac:dyDescent="0.25"/>
    <row r="1125" ht="12.75" hidden="1" x14ac:dyDescent="0.25"/>
    <row r="1126" ht="12.75" hidden="1" x14ac:dyDescent="0.25"/>
    <row r="1127" ht="12.75" hidden="1" x14ac:dyDescent="0.25"/>
    <row r="1128" ht="12.75" hidden="1" x14ac:dyDescent="0.25"/>
    <row r="1129" ht="12.75" hidden="1" x14ac:dyDescent="0.25"/>
    <row r="1130" ht="12.75" hidden="1" x14ac:dyDescent="0.25"/>
    <row r="1131" ht="12.75" hidden="1" x14ac:dyDescent="0.25"/>
    <row r="1132" ht="12.75" hidden="1" x14ac:dyDescent="0.25"/>
    <row r="1133" ht="12.75" hidden="1" x14ac:dyDescent="0.25"/>
    <row r="1134" ht="12.75" hidden="1" x14ac:dyDescent="0.25"/>
    <row r="1135" ht="12.75" hidden="1" x14ac:dyDescent="0.25"/>
    <row r="1136" ht="12.75" hidden="1" x14ac:dyDescent="0.25"/>
    <row r="1137" ht="12.75" hidden="1" x14ac:dyDescent="0.25"/>
    <row r="1138" ht="12.75" hidden="1" x14ac:dyDescent="0.25"/>
    <row r="1139" ht="12.75" hidden="1" x14ac:dyDescent="0.25"/>
    <row r="1140" ht="12.75" hidden="1" x14ac:dyDescent="0.25"/>
    <row r="1141" ht="12.75" hidden="1" x14ac:dyDescent="0.25"/>
    <row r="1142" ht="12.75" hidden="1" x14ac:dyDescent="0.25"/>
    <row r="1143" ht="12.75" hidden="1" x14ac:dyDescent="0.25"/>
    <row r="1144" ht="12.75" hidden="1" x14ac:dyDescent="0.25"/>
    <row r="1145" ht="12.75" hidden="1" x14ac:dyDescent="0.25"/>
    <row r="1146" ht="12.75" hidden="1" x14ac:dyDescent="0.25"/>
    <row r="1147" ht="12.75" hidden="1" x14ac:dyDescent="0.25"/>
    <row r="1148" ht="12.75" hidden="1" x14ac:dyDescent="0.25"/>
    <row r="1149" ht="12.75" hidden="1" x14ac:dyDescent="0.25"/>
    <row r="1150" ht="12.75" hidden="1" x14ac:dyDescent="0.25"/>
    <row r="1151" ht="12.75" hidden="1" x14ac:dyDescent="0.25"/>
    <row r="1152" ht="12.75" hidden="1" x14ac:dyDescent="0.25"/>
    <row r="1153" ht="12.75" hidden="1" x14ac:dyDescent="0.25"/>
    <row r="1154" ht="12.75" hidden="1" x14ac:dyDescent="0.25"/>
    <row r="1155" ht="12.75" hidden="1" x14ac:dyDescent="0.25"/>
    <row r="1156" ht="12.75" hidden="1" x14ac:dyDescent="0.25"/>
    <row r="1157" ht="12.75" hidden="1" x14ac:dyDescent="0.25"/>
    <row r="1158" ht="12.75" hidden="1" x14ac:dyDescent="0.25"/>
    <row r="1159" ht="12.75" hidden="1" x14ac:dyDescent="0.25"/>
    <row r="1160" ht="12.75" hidden="1" x14ac:dyDescent="0.25"/>
    <row r="1161" ht="12.75" hidden="1" x14ac:dyDescent="0.25"/>
    <row r="1162" ht="12.75" hidden="1" x14ac:dyDescent="0.25"/>
    <row r="1163" ht="12.75" hidden="1" x14ac:dyDescent="0.25"/>
    <row r="1164" ht="12.75" hidden="1" x14ac:dyDescent="0.25"/>
    <row r="1165" ht="12.75" hidden="1" x14ac:dyDescent="0.25"/>
    <row r="1166" ht="12.75" hidden="1" x14ac:dyDescent="0.25"/>
    <row r="1167" ht="12.75" hidden="1" x14ac:dyDescent="0.25"/>
    <row r="1168" ht="12.75" hidden="1" x14ac:dyDescent="0.25"/>
    <row r="1169" ht="12.75" hidden="1" x14ac:dyDescent="0.25"/>
    <row r="1170" ht="12.75" hidden="1" x14ac:dyDescent="0.25"/>
    <row r="1171" ht="12.75" hidden="1" x14ac:dyDescent="0.25"/>
    <row r="1172" ht="12.75" hidden="1" x14ac:dyDescent="0.25"/>
    <row r="1173" ht="12.75" hidden="1" x14ac:dyDescent="0.25"/>
    <row r="1174" ht="12.75" hidden="1" x14ac:dyDescent="0.25"/>
    <row r="1175" ht="12.75" hidden="1" x14ac:dyDescent="0.25"/>
    <row r="1176" ht="12.75" hidden="1" x14ac:dyDescent="0.25"/>
    <row r="1177" ht="12.75" hidden="1" x14ac:dyDescent="0.25"/>
    <row r="1178" ht="12.75" hidden="1" x14ac:dyDescent="0.25"/>
    <row r="1179" ht="12.75" hidden="1" x14ac:dyDescent="0.25"/>
    <row r="1180" ht="12.75" hidden="1" x14ac:dyDescent="0.25"/>
    <row r="1181" ht="12.75" hidden="1" x14ac:dyDescent="0.25"/>
    <row r="1182" ht="12.75" hidden="1" x14ac:dyDescent="0.25"/>
    <row r="1183" ht="12.75" hidden="1" x14ac:dyDescent="0.25"/>
    <row r="1184" ht="12.75" hidden="1" x14ac:dyDescent="0.25"/>
    <row r="1185" ht="12.75" hidden="1" x14ac:dyDescent="0.25"/>
    <row r="1186" ht="12.75" hidden="1" x14ac:dyDescent="0.25"/>
    <row r="1187" ht="12.75" hidden="1" x14ac:dyDescent="0.25"/>
    <row r="1188" ht="12.75" hidden="1" x14ac:dyDescent="0.25"/>
    <row r="1189" ht="12.75" hidden="1" x14ac:dyDescent="0.25"/>
    <row r="1190" ht="12.75" hidden="1" x14ac:dyDescent="0.25"/>
    <row r="1191" ht="12.75" hidden="1" x14ac:dyDescent="0.25"/>
    <row r="1192" ht="12.75" hidden="1" x14ac:dyDescent="0.25"/>
    <row r="1193" ht="12.75" hidden="1" x14ac:dyDescent="0.25"/>
    <row r="1194" ht="12.75" hidden="1" x14ac:dyDescent="0.25"/>
    <row r="1195" ht="12.75" hidden="1" x14ac:dyDescent="0.25"/>
    <row r="1196" ht="12.75" hidden="1" x14ac:dyDescent="0.25"/>
    <row r="1197" ht="12.75" hidden="1" x14ac:dyDescent="0.25"/>
    <row r="1198" ht="12.75" hidden="1" x14ac:dyDescent="0.25"/>
    <row r="1199" ht="12.75" hidden="1" x14ac:dyDescent="0.25"/>
    <row r="1200" ht="12.75" hidden="1" x14ac:dyDescent="0.25"/>
    <row r="1201" ht="12.75" hidden="1" x14ac:dyDescent="0.25"/>
    <row r="1202" ht="12.75" hidden="1" x14ac:dyDescent="0.25"/>
    <row r="1203" ht="12.75" hidden="1" x14ac:dyDescent="0.25"/>
    <row r="1204" ht="12.75" hidden="1" x14ac:dyDescent="0.25"/>
    <row r="1205" ht="12.75" hidden="1" x14ac:dyDescent="0.25"/>
    <row r="1206" ht="12.75" hidden="1" x14ac:dyDescent="0.25"/>
    <row r="1207" ht="12.75" hidden="1" x14ac:dyDescent="0.25"/>
    <row r="1208" ht="12.75" hidden="1" x14ac:dyDescent="0.25"/>
    <row r="1209" ht="12.75" hidden="1" x14ac:dyDescent="0.25"/>
    <row r="1210" ht="12.75" hidden="1" x14ac:dyDescent="0.25"/>
    <row r="1211" ht="12.75" hidden="1" x14ac:dyDescent="0.25"/>
    <row r="1212" ht="12.75" hidden="1" x14ac:dyDescent="0.25"/>
    <row r="1213" ht="12.75" hidden="1" x14ac:dyDescent="0.25"/>
    <row r="1214" ht="12.75" hidden="1" x14ac:dyDescent="0.25"/>
    <row r="1215" ht="12.75" hidden="1" x14ac:dyDescent="0.25"/>
    <row r="1216" ht="12.75" hidden="1" x14ac:dyDescent="0.25"/>
    <row r="1217" ht="12.75" hidden="1" x14ac:dyDescent="0.25"/>
    <row r="1218" ht="12.75" hidden="1" x14ac:dyDescent="0.25"/>
    <row r="1219" ht="12.75" hidden="1" x14ac:dyDescent="0.25"/>
    <row r="1220" ht="12.75" hidden="1" x14ac:dyDescent="0.25"/>
    <row r="1221" ht="12.75" hidden="1" x14ac:dyDescent="0.25"/>
    <row r="1222" ht="12.75" hidden="1" x14ac:dyDescent="0.25"/>
    <row r="1223" ht="12.75" hidden="1" x14ac:dyDescent="0.25"/>
    <row r="1224" ht="12.75" hidden="1" x14ac:dyDescent="0.25"/>
    <row r="1225" ht="12.75" hidden="1" x14ac:dyDescent="0.25"/>
    <row r="1226" ht="12.75" hidden="1" x14ac:dyDescent="0.25"/>
    <row r="1227" ht="12.75" hidden="1" x14ac:dyDescent="0.25"/>
    <row r="1228" ht="12.75" hidden="1" x14ac:dyDescent="0.25"/>
    <row r="1229" ht="12.75" hidden="1" x14ac:dyDescent="0.25"/>
    <row r="1230" ht="12.75" hidden="1" x14ac:dyDescent="0.25"/>
    <row r="1231" ht="12.75" hidden="1" x14ac:dyDescent="0.25"/>
    <row r="1232" ht="12.75" hidden="1" x14ac:dyDescent="0.25"/>
    <row r="1233" ht="12.75" hidden="1" x14ac:dyDescent="0.25"/>
    <row r="1234" ht="12.75" hidden="1" x14ac:dyDescent="0.25"/>
    <row r="1235" ht="12.75" hidden="1" x14ac:dyDescent="0.25"/>
    <row r="1236" ht="12.75" hidden="1" x14ac:dyDescent="0.25"/>
    <row r="1237" ht="12.75" hidden="1" x14ac:dyDescent="0.25"/>
    <row r="1238" ht="12.75" hidden="1" x14ac:dyDescent="0.25"/>
    <row r="1239" ht="12.75" hidden="1" x14ac:dyDescent="0.25"/>
    <row r="1240" ht="12.75" hidden="1" x14ac:dyDescent="0.25"/>
    <row r="1241" ht="12.75" hidden="1" x14ac:dyDescent="0.25"/>
    <row r="1242" ht="12.75" hidden="1" x14ac:dyDescent="0.25"/>
    <row r="1243" ht="12.75" hidden="1" x14ac:dyDescent="0.25"/>
    <row r="1244" ht="12.75" hidden="1" x14ac:dyDescent="0.25"/>
    <row r="1245" ht="12.75" hidden="1" x14ac:dyDescent="0.25"/>
    <row r="1246" ht="12.75" hidden="1" x14ac:dyDescent="0.25"/>
    <row r="1247" ht="12.75" hidden="1" x14ac:dyDescent="0.25"/>
    <row r="1248" ht="12.75" hidden="1" x14ac:dyDescent="0.25"/>
    <row r="1249" ht="12.75" hidden="1" x14ac:dyDescent="0.25"/>
    <row r="1250" ht="12.75" hidden="1" x14ac:dyDescent="0.25"/>
    <row r="1251" ht="12.75" hidden="1" x14ac:dyDescent="0.25"/>
    <row r="1252" ht="12.75" hidden="1" x14ac:dyDescent="0.25"/>
    <row r="1253" ht="12.75" hidden="1" x14ac:dyDescent="0.25"/>
    <row r="1254" ht="12.75" hidden="1" x14ac:dyDescent="0.25"/>
    <row r="1255" ht="12.75" hidden="1" x14ac:dyDescent="0.25"/>
    <row r="1256" ht="12.75" hidden="1" x14ac:dyDescent="0.25"/>
    <row r="1257" ht="12.75" hidden="1" x14ac:dyDescent="0.25"/>
    <row r="1258" ht="12.75" hidden="1" x14ac:dyDescent="0.25"/>
    <row r="1259" ht="12.75" hidden="1" x14ac:dyDescent="0.25"/>
    <row r="1260" ht="12.75" hidden="1" x14ac:dyDescent="0.25"/>
    <row r="1261" ht="12.75" hidden="1" x14ac:dyDescent="0.25"/>
    <row r="1262" ht="12.75" hidden="1" x14ac:dyDescent="0.25"/>
    <row r="1263" ht="12.75" hidden="1" x14ac:dyDescent="0.25"/>
    <row r="1264" ht="12.75" hidden="1" x14ac:dyDescent="0.25"/>
    <row r="1265" ht="12.75" hidden="1" x14ac:dyDescent="0.25"/>
    <row r="1266" ht="12.75" hidden="1" x14ac:dyDescent="0.25"/>
    <row r="1267" ht="12.75" hidden="1" x14ac:dyDescent="0.25"/>
    <row r="1268" ht="12.75" hidden="1" x14ac:dyDescent="0.25"/>
    <row r="1269" ht="12.75" hidden="1" x14ac:dyDescent="0.25"/>
    <row r="1270" ht="12.75" hidden="1" x14ac:dyDescent="0.25"/>
    <row r="1271" ht="12.75" hidden="1" x14ac:dyDescent="0.25"/>
    <row r="1272" ht="12.75" hidden="1" x14ac:dyDescent="0.25"/>
    <row r="1273" ht="12.75" hidden="1" x14ac:dyDescent="0.25"/>
    <row r="1274" ht="12.75" hidden="1" x14ac:dyDescent="0.25"/>
    <row r="1275" ht="12.75" hidden="1" x14ac:dyDescent="0.25"/>
    <row r="1276" ht="12.75" hidden="1" x14ac:dyDescent="0.25"/>
    <row r="1277" ht="12.75" hidden="1" x14ac:dyDescent="0.25"/>
    <row r="1278" ht="12.75" hidden="1" x14ac:dyDescent="0.25"/>
    <row r="1279" ht="12.75" hidden="1" x14ac:dyDescent="0.25"/>
    <row r="1280" ht="12.75" hidden="1" x14ac:dyDescent="0.25"/>
    <row r="1281" ht="12.75" hidden="1" x14ac:dyDescent="0.25"/>
    <row r="1282" ht="12.75" hidden="1" x14ac:dyDescent="0.25"/>
    <row r="1283" ht="12.75" hidden="1" x14ac:dyDescent="0.25"/>
    <row r="1284" ht="12.75" hidden="1" x14ac:dyDescent="0.25"/>
    <row r="1285" ht="12.75" hidden="1" x14ac:dyDescent="0.25"/>
    <row r="1286" ht="12.75" hidden="1" x14ac:dyDescent="0.25"/>
    <row r="1287" ht="12.75" hidden="1" x14ac:dyDescent="0.25"/>
    <row r="1288" ht="12.75" hidden="1" x14ac:dyDescent="0.25"/>
    <row r="1289" ht="12.75" hidden="1" x14ac:dyDescent="0.25"/>
    <row r="1290" ht="12.75" hidden="1" x14ac:dyDescent="0.25"/>
    <row r="1291" ht="12.75" hidden="1" x14ac:dyDescent="0.25"/>
    <row r="1292" ht="12.75" hidden="1" x14ac:dyDescent="0.25"/>
    <row r="1293" ht="12.75" hidden="1" x14ac:dyDescent="0.25"/>
    <row r="1294" ht="12.75" hidden="1" x14ac:dyDescent="0.25"/>
    <row r="1295" ht="12.75" hidden="1" x14ac:dyDescent="0.25"/>
    <row r="1296" ht="12.75" hidden="1" x14ac:dyDescent="0.25"/>
    <row r="1297" ht="12.75" hidden="1" x14ac:dyDescent="0.25"/>
    <row r="1298" ht="12.75" hidden="1" x14ac:dyDescent="0.25"/>
    <row r="1299" ht="12.75" hidden="1" x14ac:dyDescent="0.25"/>
    <row r="1300" ht="12.75" hidden="1" x14ac:dyDescent="0.25"/>
    <row r="1301" ht="12.75" hidden="1" x14ac:dyDescent="0.25"/>
    <row r="1302" ht="12.75" hidden="1" x14ac:dyDescent="0.25"/>
    <row r="1303" ht="12.75" hidden="1" x14ac:dyDescent="0.25"/>
    <row r="1304" ht="12.75" hidden="1" x14ac:dyDescent="0.25"/>
    <row r="1305" ht="12.75" hidden="1" x14ac:dyDescent="0.25"/>
    <row r="1306" ht="12.75" hidden="1" x14ac:dyDescent="0.25"/>
    <row r="1307" ht="12.75" hidden="1" x14ac:dyDescent="0.25"/>
    <row r="1308" ht="12.75" hidden="1" x14ac:dyDescent="0.25"/>
    <row r="1309" ht="12.75" hidden="1" x14ac:dyDescent="0.25"/>
    <row r="1310" ht="12.75" hidden="1" x14ac:dyDescent="0.25"/>
    <row r="1311" ht="12.75" hidden="1" x14ac:dyDescent="0.25"/>
    <row r="1312" ht="12.75" hidden="1" x14ac:dyDescent="0.25"/>
    <row r="1313" ht="12.75" hidden="1" x14ac:dyDescent="0.25"/>
    <row r="1314" ht="12.75" hidden="1" x14ac:dyDescent="0.25"/>
    <row r="1315" ht="12.75" hidden="1" x14ac:dyDescent="0.25"/>
    <row r="1316" ht="12.75" hidden="1" x14ac:dyDescent="0.25"/>
    <row r="1317" ht="12.75" hidden="1" x14ac:dyDescent="0.25"/>
    <row r="1318" ht="12.75" hidden="1" x14ac:dyDescent="0.25"/>
    <row r="1319" ht="12.75" hidden="1" x14ac:dyDescent="0.25"/>
    <row r="1320" ht="12.75" hidden="1" x14ac:dyDescent="0.25"/>
    <row r="1321" ht="12.75" hidden="1" x14ac:dyDescent="0.25"/>
    <row r="1322" ht="12.75" hidden="1" x14ac:dyDescent="0.25"/>
    <row r="1323" ht="12.75" hidden="1" x14ac:dyDescent="0.25"/>
    <row r="1324" ht="12.75" hidden="1" x14ac:dyDescent="0.25"/>
    <row r="1325" ht="12.75" hidden="1" x14ac:dyDescent="0.25"/>
    <row r="1326" ht="12.75" hidden="1" x14ac:dyDescent="0.25"/>
    <row r="1327" ht="12.75" hidden="1" x14ac:dyDescent="0.25"/>
    <row r="1328" ht="12.75" hidden="1" x14ac:dyDescent="0.25"/>
    <row r="1329" ht="12.75" hidden="1" x14ac:dyDescent="0.25"/>
    <row r="1330" ht="12.75" hidden="1" x14ac:dyDescent="0.25"/>
    <row r="1331" ht="12.75" hidden="1" x14ac:dyDescent="0.25"/>
    <row r="1332" ht="12.75" hidden="1" x14ac:dyDescent="0.25"/>
    <row r="1333" ht="12.75" hidden="1" x14ac:dyDescent="0.25"/>
    <row r="1334" ht="12.75" hidden="1" x14ac:dyDescent="0.25"/>
    <row r="1335" ht="12.75" hidden="1" x14ac:dyDescent="0.25"/>
    <row r="1336" ht="12.75" hidden="1" x14ac:dyDescent="0.25"/>
    <row r="1337" ht="12.75" hidden="1" x14ac:dyDescent="0.25"/>
    <row r="1338" ht="12.75" hidden="1" x14ac:dyDescent="0.25"/>
    <row r="1339" ht="12.75" hidden="1" x14ac:dyDescent="0.25"/>
    <row r="1340" ht="12.75" hidden="1" x14ac:dyDescent="0.25"/>
    <row r="1341" ht="12.75" hidden="1" x14ac:dyDescent="0.25"/>
    <row r="1342" ht="12.75" hidden="1" x14ac:dyDescent="0.25"/>
    <row r="1343" ht="12.75" hidden="1" x14ac:dyDescent="0.25"/>
    <row r="1344" ht="12.75" hidden="1" x14ac:dyDescent="0.25"/>
    <row r="1345" ht="12.75" hidden="1" x14ac:dyDescent="0.25"/>
    <row r="1346" ht="12.75" hidden="1" x14ac:dyDescent="0.25"/>
    <row r="1347" ht="12.75" hidden="1" x14ac:dyDescent="0.25"/>
    <row r="1348" ht="12.75" hidden="1" x14ac:dyDescent="0.25"/>
    <row r="1349" ht="12.75" hidden="1" x14ac:dyDescent="0.25"/>
    <row r="1350" ht="12.75" hidden="1" x14ac:dyDescent="0.25"/>
    <row r="1351" ht="12.75" hidden="1" x14ac:dyDescent="0.25"/>
    <row r="1352" ht="12.75" hidden="1" x14ac:dyDescent="0.25"/>
    <row r="1353" ht="12.75" hidden="1" x14ac:dyDescent="0.25"/>
    <row r="1354" ht="12.75" hidden="1" x14ac:dyDescent="0.25"/>
    <row r="1355" ht="12.75" hidden="1" x14ac:dyDescent="0.25"/>
    <row r="1356" ht="12.75" hidden="1" x14ac:dyDescent="0.25"/>
    <row r="1357" ht="12.75" hidden="1" x14ac:dyDescent="0.25"/>
    <row r="1358" ht="12.75" hidden="1" x14ac:dyDescent="0.25"/>
    <row r="1359" ht="12.75" hidden="1" x14ac:dyDescent="0.25"/>
    <row r="1360" ht="12.75" hidden="1" x14ac:dyDescent="0.25"/>
    <row r="1361" ht="12.75" hidden="1" x14ac:dyDescent="0.25"/>
    <row r="1362" ht="12.75" hidden="1" x14ac:dyDescent="0.25"/>
    <row r="1363" ht="12.75" hidden="1" x14ac:dyDescent="0.25"/>
    <row r="1364" ht="12.75" hidden="1" x14ac:dyDescent="0.25"/>
    <row r="1365" ht="12.75" hidden="1" x14ac:dyDescent="0.25"/>
    <row r="1366" ht="12.75" hidden="1" x14ac:dyDescent="0.25"/>
    <row r="1367" ht="12.75" hidden="1" x14ac:dyDescent="0.25"/>
    <row r="1368" ht="12.75" hidden="1" x14ac:dyDescent="0.25"/>
    <row r="1369" ht="12.75" hidden="1" x14ac:dyDescent="0.25"/>
    <row r="1370" ht="12.75" hidden="1" x14ac:dyDescent="0.25"/>
    <row r="1371" ht="12.75" hidden="1" x14ac:dyDescent="0.25"/>
    <row r="1372" ht="12.75" hidden="1" x14ac:dyDescent="0.25"/>
    <row r="1373" ht="12.75" hidden="1" x14ac:dyDescent="0.25"/>
    <row r="1374" ht="12.75" hidden="1" x14ac:dyDescent="0.25"/>
    <row r="1375" ht="12.75" hidden="1" x14ac:dyDescent="0.25"/>
    <row r="1376" ht="12.75" hidden="1" x14ac:dyDescent="0.25"/>
    <row r="1377" ht="12.75" hidden="1" x14ac:dyDescent="0.25"/>
    <row r="1378" ht="12.75" hidden="1" x14ac:dyDescent="0.25"/>
    <row r="1379" ht="12.75" hidden="1" x14ac:dyDescent="0.25"/>
    <row r="1380" ht="12.75" hidden="1" x14ac:dyDescent="0.25"/>
    <row r="1381" ht="12.75" hidden="1" x14ac:dyDescent="0.25"/>
    <row r="1382" ht="12.75" hidden="1" x14ac:dyDescent="0.25"/>
    <row r="1383" ht="12.75" hidden="1" x14ac:dyDescent="0.25"/>
    <row r="1384" ht="12.75" hidden="1" x14ac:dyDescent="0.25"/>
    <row r="1385" ht="12.75" hidden="1" x14ac:dyDescent="0.25"/>
    <row r="1386" ht="12.75" hidden="1" x14ac:dyDescent="0.25"/>
    <row r="1387" ht="12.75" hidden="1" x14ac:dyDescent="0.25"/>
    <row r="1388" ht="12.75" hidden="1" x14ac:dyDescent="0.25"/>
    <row r="1389" ht="12.75" hidden="1" x14ac:dyDescent="0.25"/>
    <row r="1390" ht="12.75" hidden="1" x14ac:dyDescent="0.25"/>
    <row r="1391" ht="12.75" hidden="1" x14ac:dyDescent="0.25"/>
    <row r="1392" ht="12.75" hidden="1" x14ac:dyDescent="0.25"/>
    <row r="1393" ht="12.75" hidden="1" x14ac:dyDescent="0.25"/>
    <row r="1394" ht="12.75" hidden="1" x14ac:dyDescent="0.25"/>
    <row r="1395" ht="12.75" hidden="1" x14ac:dyDescent="0.25"/>
    <row r="1396" ht="12.75" hidden="1" x14ac:dyDescent="0.25"/>
    <row r="1397" ht="12.75" hidden="1" x14ac:dyDescent="0.25"/>
    <row r="1398" ht="12.75" hidden="1" x14ac:dyDescent="0.25"/>
    <row r="1399" ht="12.75" hidden="1" x14ac:dyDescent="0.25"/>
    <row r="1400" ht="12.75" hidden="1" x14ac:dyDescent="0.25"/>
    <row r="1401" ht="12.75" hidden="1" x14ac:dyDescent="0.25"/>
    <row r="1402" ht="12.75" hidden="1" x14ac:dyDescent="0.25"/>
    <row r="1403" ht="12.75" hidden="1" x14ac:dyDescent="0.25"/>
    <row r="1404" ht="12.75" hidden="1" x14ac:dyDescent="0.25"/>
    <row r="1405" ht="12.75" hidden="1" x14ac:dyDescent="0.25"/>
    <row r="1406" ht="12.75" hidden="1" x14ac:dyDescent="0.25"/>
    <row r="1407" ht="12.75" hidden="1" x14ac:dyDescent="0.25"/>
    <row r="1408" ht="12.75" hidden="1" x14ac:dyDescent="0.25"/>
    <row r="1409" ht="12.75" hidden="1" x14ac:dyDescent="0.25"/>
    <row r="1410" ht="12.75" hidden="1" x14ac:dyDescent="0.25"/>
    <row r="1411" ht="12.75" hidden="1" x14ac:dyDescent="0.25"/>
    <row r="1412" ht="12.75" hidden="1" x14ac:dyDescent="0.25"/>
    <row r="1413" ht="12.75" hidden="1" x14ac:dyDescent="0.25"/>
    <row r="1414" ht="12.75" hidden="1" x14ac:dyDescent="0.25"/>
    <row r="1415" ht="12.75" hidden="1" x14ac:dyDescent="0.25"/>
    <row r="1416" ht="12.75" hidden="1" x14ac:dyDescent="0.25"/>
    <row r="1417" ht="12.75" hidden="1" x14ac:dyDescent="0.25"/>
    <row r="1418" ht="12.75" hidden="1" x14ac:dyDescent="0.25"/>
    <row r="1419" ht="12.75" hidden="1" x14ac:dyDescent="0.25"/>
    <row r="1420" ht="12.75" hidden="1" x14ac:dyDescent="0.25"/>
    <row r="1421" ht="12.75" hidden="1" x14ac:dyDescent="0.25"/>
    <row r="1422" ht="12.75" hidden="1" x14ac:dyDescent="0.25"/>
    <row r="1423" ht="12.75" hidden="1" x14ac:dyDescent="0.25"/>
    <row r="1424" ht="12.75" hidden="1" x14ac:dyDescent="0.25"/>
    <row r="1425" ht="12.75" hidden="1" x14ac:dyDescent="0.25"/>
    <row r="1426" ht="12.75" hidden="1" x14ac:dyDescent="0.25"/>
    <row r="1427" ht="12.75" hidden="1" x14ac:dyDescent="0.25"/>
    <row r="1428" ht="12.75" hidden="1" x14ac:dyDescent="0.25"/>
    <row r="1429" ht="12.75" hidden="1" x14ac:dyDescent="0.25"/>
    <row r="1430" ht="12.75" hidden="1" x14ac:dyDescent="0.25"/>
    <row r="1431" ht="12.75" hidden="1" x14ac:dyDescent="0.25"/>
    <row r="1432" ht="12.75" hidden="1" x14ac:dyDescent="0.25"/>
    <row r="1433" ht="12.75" hidden="1" x14ac:dyDescent="0.25"/>
    <row r="1434" ht="12.75" hidden="1" x14ac:dyDescent="0.25"/>
    <row r="1435" ht="12.75" hidden="1" x14ac:dyDescent="0.25"/>
    <row r="1436" ht="12.75" hidden="1" x14ac:dyDescent="0.25"/>
    <row r="1437" ht="12.75" hidden="1" x14ac:dyDescent="0.25"/>
    <row r="1438" ht="12.75" hidden="1" x14ac:dyDescent="0.25"/>
    <row r="1439" ht="12.75" hidden="1" x14ac:dyDescent="0.25"/>
    <row r="1440" ht="12.75" hidden="1" x14ac:dyDescent="0.25"/>
    <row r="1441" ht="12.75" hidden="1" x14ac:dyDescent="0.25"/>
    <row r="1442" ht="12.75" hidden="1" x14ac:dyDescent="0.25"/>
    <row r="1443" ht="12.75" hidden="1" x14ac:dyDescent="0.25"/>
    <row r="1444" ht="12.75" hidden="1" x14ac:dyDescent="0.25"/>
    <row r="1445" ht="12.75" hidden="1" x14ac:dyDescent="0.25"/>
    <row r="1446" ht="12.75" hidden="1" x14ac:dyDescent="0.25"/>
    <row r="1447" ht="12.75" hidden="1" x14ac:dyDescent="0.25"/>
    <row r="1448" ht="12.75" hidden="1" x14ac:dyDescent="0.25"/>
    <row r="1449" ht="12.75" hidden="1" x14ac:dyDescent="0.25"/>
    <row r="1450" ht="12.75" hidden="1" x14ac:dyDescent="0.25"/>
    <row r="1451" ht="12.75" hidden="1" x14ac:dyDescent="0.25"/>
    <row r="1452" ht="12.75" hidden="1" x14ac:dyDescent="0.25"/>
    <row r="1453" ht="12.75" hidden="1" x14ac:dyDescent="0.25"/>
    <row r="1454" ht="12.75" hidden="1" x14ac:dyDescent="0.25"/>
    <row r="1455" ht="12.75" hidden="1" x14ac:dyDescent="0.25"/>
    <row r="1456" ht="12.75" hidden="1" x14ac:dyDescent="0.25"/>
    <row r="1457" ht="12.75" hidden="1" x14ac:dyDescent="0.25"/>
    <row r="1458" ht="12.75" hidden="1" x14ac:dyDescent="0.25"/>
    <row r="1459" ht="12.75" hidden="1" x14ac:dyDescent="0.25"/>
    <row r="1460" ht="12.75" hidden="1" x14ac:dyDescent="0.25"/>
    <row r="1461" ht="12.75" hidden="1" x14ac:dyDescent="0.25"/>
    <row r="1462" ht="12.75" hidden="1" x14ac:dyDescent="0.25"/>
    <row r="1463" ht="12.75" hidden="1" x14ac:dyDescent="0.25"/>
    <row r="1464" ht="12.75" hidden="1" x14ac:dyDescent="0.25"/>
    <row r="1465" ht="12.75" hidden="1" x14ac:dyDescent="0.25"/>
    <row r="1466" ht="12.75" hidden="1" x14ac:dyDescent="0.25"/>
    <row r="1467" ht="12.75" hidden="1" x14ac:dyDescent="0.25"/>
    <row r="1468" ht="12.75" hidden="1" x14ac:dyDescent="0.25"/>
    <row r="1469" ht="12.75" hidden="1" x14ac:dyDescent="0.25"/>
    <row r="1470" ht="12.75" hidden="1" x14ac:dyDescent="0.25"/>
    <row r="1471" ht="12.75" hidden="1" x14ac:dyDescent="0.25"/>
    <row r="1472" ht="12.75" hidden="1" x14ac:dyDescent="0.25"/>
    <row r="1473" ht="12.75" hidden="1" x14ac:dyDescent="0.25"/>
    <row r="1474" ht="12.75" hidden="1" x14ac:dyDescent="0.25"/>
    <row r="1475" ht="12.75" hidden="1" x14ac:dyDescent="0.25"/>
    <row r="1476" ht="12.75" hidden="1" x14ac:dyDescent="0.25"/>
    <row r="1477" ht="12.75" hidden="1" x14ac:dyDescent="0.25"/>
    <row r="1478" ht="12.75" hidden="1" x14ac:dyDescent="0.25"/>
    <row r="1479" ht="12.75" hidden="1" x14ac:dyDescent="0.25"/>
    <row r="1480" ht="12.75" hidden="1" x14ac:dyDescent="0.25"/>
    <row r="1481" ht="12.75" hidden="1" x14ac:dyDescent="0.25"/>
    <row r="1482" ht="12.75" hidden="1" x14ac:dyDescent="0.25"/>
    <row r="1483" ht="12.75" hidden="1" x14ac:dyDescent="0.25"/>
    <row r="1484" ht="12.75" hidden="1" x14ac:dyDescent="0.25"/>
    <row r="1485" ht="12.75" hidden="1" x14ac:dyDescent="0.25"/>
    <row r="1486" ht="12.75" hidden="1" x14ac:dyDescent="0.25"/>
    <row r="1487" ht="12.75" hidden="1" x14ac:dyDescent="0.25"/>
    <row r="1488" ht="12.75" hidden="1" x14ac:dyDescent="0.25"/>
    <row r="1489" ht="12.75" hidden="1" x14ac:dyDescent="0.25"/>
    <row r="1490" ht="12.75" hidden="1" x14ac:dyDescent="0.25"/>
    <row r="1491" ht="12.75" hidden="1" x14ac:dyDescent="0.25"/>
    <row r="1492" ht="12.75" hidden="1" x14ac:dyDescent="0.25"/>
    <row r="1493" ht="12.75" hidden="1" x14ac:dyDescent="0.25"/>
    <row r="1494" ht="12.75" hidden="1" x14ac:dyDescent="0.25"/>
    <row r="1495" ht="12.75" hidden="1" x14ac:dyDescent="0.25"/>
    <row r="1496" ht="12.75" hidden="1" x14ac:dyDescent="0.25"/>
    <row r="1497" ht="12.75" hidden="1" x14ac:dyDescent="0.25"/>
    <row r="1498" ht="12.75" hidden="1" x14ac:dyDescent="0.25"/>
    <row r="1499" ht="12.75" hidden="1" x14ac:dyDescent="0.25"/>
    <row r="1500" ht="12.75" hidden="1" x14ac:dyDescent="0.25"/>
    <row r="1501" ht="12.75" hidden="1" x14ac:dyDescent="0.25"/>
    <row r="1502" ht="12.75" hidden="1" x14ac:dyDescent="0.25"/>
    <row r="1503" ht="12.75" hidden="1" x14ac:dyDescent="0.25"/>
    <row r="1504" ht="12.75" hidden="1" x14ac:dyDescent="0.25"/>
    <row r="1505" ht="12.75" hidden="1" x14ac:dyDescent="0.25"/>
    <row r="1506" ht="12.75" hidden="1" x14ac:dyDescent="0.25"/>
    <row r="1507" ht="12.75" hidden="1" x14ac:dyDescent="0.25"/>
    <row r="1508" ht="12.75" hidden="1" x14ac:dyDescent="0.25"/>
    <row r="1509" ht="12.75" hidden="1" x14ac:dyDescent="0.25"/>
    <row r="1510" ht="12.75" hidden="1" x14ac:dyDescent="0.25"/>
    <row r="1511" ht="12.75" hidden="1" x14ac:dyDescent="0.25"/>
    <row r="1512" ht="12.75" hidden="1" x14ac:dyDescent="0.25"/>
    <row r="1513" ht="12.75" hidden="1" x14ac:dyDescent="0.25"/>
    <row r="1514" ht="12.75" hidden="1" x14ac:dyDescent="0.25"/>
    <row r="1515" ht="12.75" hidden="1" x14ac:dyDescent="0.25"/>
    <row r="1516" ht="12.75" hidden="1" x14ac:dyDescent="0.25"/>
    <row r="1517" ht="12.75" hidden="1" x14ac:dyDescent="0.25"/>
    <row r="1518" ht="12.75" hidden="1" x14ac:dyDescent="0.25"/>
    <row r="1519" ht="12.75" hidden="1" x14ac:dyDescent="0.25"/>
    <row r="1520" ht="12.75" hidden="1" x14ac:dyDescent="0.25"/>
    <row r="1521" ht="12.75" hidden="1" x14ac:dyDescent="0.25"/>
    <row r="1522" ht="12.75" hidden="1" x14ac:dyDescent="0.25"/>
    <row r="1523" ht="12.75" hidden="1" x14ac:dyDescent="0.25"/>
    <row r="1524" ht="12.75" hidden="1" x14ac:dyDescent="0.25"/>
    <row r="1525" ht="12.75" hidden="1" x14ac:dyDescent="0.25"/>
    <row r="1526" ht="12.75" hidden="1" x14ac:dyDescent="0.25"/>
    <row r="1527" ht="12.75" hidden="1" x14ac:dyDescent="0.25"/>
    <row r="1528" ht="12.75" hidden="1" x14ac:dyDescent="0.25"/>
    <row r="1529" ht="12.75" hidden="1" x14ac:dyDescent="0.25"/>
    <row r="1530" ht="12.75" hidden="1" x14ac:dyDescent="0.25"/>
    <row r="1531" ht="12.75" hidden="1" x14ac:dyDescent="0.25"/>
    <row r="1532" ht="12.75" hidden="1" x14ac:dyDescent="0.25"/>
    <row r="1533" ht="12.75" hidden="1" x14ac:dyDescent="0.25"/>
    <row r="1534" ht="12.75" hidden="1" x14ac:dyDescent="0.25"/>
    <row r="1535" ht="12.75" hidden="1" x14ac:dyDescent="0.25"/>
    <row r="1536" ht="12.75" hidden="1" x14ac:dyDescent="0.25"/>
    <row r="1537" ht="12.75" hidden="1" x14ac:dyDescent="0.25"/>
    <row r="1538" ht="12.75" hidden="1" x14ac:dyDescent="0.25"/>
    <row r="1539" ht="12.75" hidden="1" x14ac:dyDescent="0.25"/>
    <row r="1540" ht="12.75" hidden="1" x14ac:dyDescent="0.25"/>
    <row r="1541" ht="12.75" hidden="1" x14ac:dyDescent="0.25"/>
    <row r="1542" ht="12.75" hidden="1" x14ac:dyDescent="0.25"/>
    <row r="1543" ht="12.75" hidden="1" x14ac:dyDescent="0.25"/>
    <row r="1544" ht="12.75" hidden="1" x14ac:dyDescent="0.25"/>
    <row r="1545" ht="12.75" hidden="1" x14ac:dyDescent="0.25"/>
    <row r="1546" ht="12.75" hidden="1" x14ac:dyDescent="0.25"/>
    <row r="1547" ht="12.75" hidden="1" x14ac:dyDescent="0.25"/>
    <row r="1548" ht="12.75" hidden="1" x14ac:dyDescent="0.25"/>
    <row r="1549" ht="12.75" hidden="1" x14ac:dyDescent="0.25"/>
    <row r="1550" ht="12.75" hidden="1" x14ac:dyDescent="0.25"/>
    <row r="1551" ht="12.75" hidden="1" x14ac:dyDescent="0.25"/>
    <row r="1552" ht="12.75" hidden="1" x14ac:dyDescent="0.25"/>
    <row r="1553" ht="12.75" hidden="1" x14ac:dyDescent="0.25"/>
    <row r="1554" ht="12.75" hidden="1" x14ac:dyDescent="0.25"/>
    <row r="1555" ht="12.75" hidden="1" x14ac:dyDescent="0.25"/>
    <row r="1556" ht="12.75" hidden="1" x14ac:dyDescent="0.25"/>
    <row r="1557" ht="12.75" hidden="1" x14ac:dyDescent="0.25"/>
    <row r="1558" ht="12.75" hidden="1" x14ac:dyDescent="0.25"/>
    <row r="1559" ht="12.75" hidden="1" x14ac:dyDescent="0.25"/>
    <row r="1560" ht="12.75" hidden="1" x14ac:dyDescent="0.25"/>
    <row r="1561" ht="12.75" hidden="1" x14ac:dyDescent="0.25"/>
    <row r="1562" ht="12.75" hidden="1" x14ac:dyDescent="0.25"/>
    <row r="1563" ht="12.75" hidden="1" x14ac:dyDescent="0.25"/>
    <row r="1564" ht="12.75" hidden="1" x14ac:dyDescent="0.25"/>
    <row r="1565" ht="12.75" hidden="1" x14ac:dyDescent="0.25"/>
    <row r="1566" ht="12.75" hidden="1" x14ac:dyDescent="0.25"/>
    <row r="1567" ht="12.75" hidden="1" x14ac:dyDescent="0.25"/>
    <row r="1568" ht="12.75" hidden="1" x14ac:dyDescent="0.25"/>
    <row r="1569" ht="12.75" hidden="1" x14ac:dyDescent="0.25"/>
    <row r="1570" ht="12.75" hidden="1" x14ac:dyDescent="0.25"/>
    <row r="1571" ht="12.75" hidden="1" x14ac:dyDescent="0.25"/>
    <row r="1572" ht="12.75" hidden="1" x14ac:dyDescent="0.25"/>
    <row r="1573" ht="12.75" hidden="1" x14ac:dyDescent="0.25"/>
    <row r="1574" ht="12.75" hidden="1" x14ac:dyDescent="0.25"/>
    <row r="1575" ht="12.75" hidden="1" x14ac:dyDescent="0.25"/>
    <row r="1576" ht="12.75" hidden="1" x14ac:dyDescent="0.25"/>
    <row r="1577" ht="12.75" hidden="1" x14ac:dyDescent="0.25"/>
    <row r="1578" ht="12.75" hidden="1" x14ac:dyDescent="0.25"/>
    <row r="1579" ht="12.75" hidden="1" x14ac:dyDescent="0.25"/>
    <row r="1580" ht="12.75" hidden="1" x14ac:dyDescent="0.25"/>
    <row r="1581" ht="12.75" hidden="1" x14ac:dyDescent="0.25"/>
    <row r="1582" ht="12.75" hidden="1" x14ac:dyDescent="0.25"/>
    <row r="1583" ht="12.75" hidden="1" x14ac:dyDescent="0.25"/>
    <row r="1584" ht="12.75" hidden="1" x14ac:dyDescent="0.25"/>
    <row r="1585" ht="12.75" hidden="1" x14ac:dyDescent="0.25"/>
    <row r="1586" ht="12.75" hidden="1" x14ac:dyDescent="0.25"/>
    <row r="1587" ht="12.75" hidden="1" x14ac:dyDescent="0.25"/>
    <row r="1588" ht="12.75" hidden="1" x14ac:dyDescent="0.25"/>
    <row r="1589" ht="12.75" hidden="1" x14ac:dyDescent="0.25"/>
    <row r="1590" ht="12.75" hidden="1" x14ac:dyDescent="0.25"/>
    <row r="1591" ht="12.75" hidden="1" x14ac:dyDescent="0.25"/>
    <row r="1592" ht="12.75" hidden="1" x14ac:dyDescent="0.25"/>
    <row r="1593" ht="12.75" hidden="1" x14ac:dyDescent="0.25"/>
    <row r="1594" ht="12.75" hidden="1" x14ac:dyDescent="0.25"/>
    <row r="1595" ht="12.75" hidden="1" x14ac:dyDescent="0.25"/>
    <row r="1596" ht="12.75" hidden="1" x14ac:dyDescent="0.25"/>
    <row r="1597" ht="12.75" hidden="1" x14ac:dyDescent="0.25"/>
    <row r="1598" ht="12.75" hidden="1" x14ac:dyDescent="0.25"/>
    <row r="1599" ht="12.75" hidden="1" x14ac:dyDescent="0.25"/>
    <row r="1600" ht="12.75" hidden="1" x14ac:dyDescent="0.25"/>
    <row r="1601" ht="12.75" hidden="1" x14ac:dyDescent="0.25"/>
    <row r="1602" ht="12.75" hidden="1" x14ac:dyDescent="0.25"/>
    <row r="1603" ht="12.75" hidden="1" x14ac:dyDescent="0.25"/>
    <row r="1604" ht="12.75" hidden="1" x14ac:dyDescent="0.25"/>
    <row r="1605" ht="12.75" hidden="1" x14ac:dyDescent="0.25"/>
    <row r="1606" ht="12.75" hidden="1" x14ac:dyDescent="0.25"/>
    <row r="1607" ht="12.75" hidden="1" x14ac:dyDescent="0.25"/>
    <row r="1608" ht="12.75" hidden="1" x14ac:dyDescent="0.25"/>
    <row r="1609" ht="12.75" hidden="1" x14ac:dyDescent="0.25"/>
    <row r="1610" ht="12.75" hidden="1" x14ac:dyDescent="0.25"/>
    <row r="1611" ht="12.75" hidden="1" x14ac:dyDescent="0.25"/>
    <row r="1612" ht="12.75" hidden="1" x14ac:dyDescent="0.25"/>
    <row r="1613" ht="12.75" hidden="1" x14ac:dyDescent="0.25"/>
    <row r="1614" ht="12.75" hidden="1" x14ac:dyDescent="0.25"/>
    <row r="1615" ht="12.75" hidden="1" x14ac:dyDescent="0.25"/>
    <row r="1616" ht="12.75" hidden="1" x14ac:dyDescent="0.25"/>
    <row r="1617" ht="12.75" hidden="1" x14ac:dyDescent="0.25"/>
    <row r="1618" ht="12.75" hidden="1" x14ac:dyDescent="0.25"/>
    <row r="1619" ht="12.75" hidden="1" x14ac:dyDescent="0.25"/>
    <row r="1620" ht="12.75" hidden="1" x14ac:dyDescent="0.25"/>
    <row r="1621" ht="12.75" hidden="1" x14ac:dyDescent="0.25"/>
    <row r="1622" ht="12.75" hidden="1" x14ac:dyDescent="0.25"/>
    <row r="1623" ht="12.75" hidden="1" x14ac:dyDescent="0.25"/>
    <row r="1624" ht="12.75" hidden="1" x14ac:dyDescent="0.25"/>
    <row r="1625" ht="12.75" hidden="1" x14ac:dyDescent="0.25"/>
    <row r="1626" ht="12.75" hidden="1" x14ac:dyDescent="0.25"/>
    <row r="1627" ht="12.75" hidden="1" x14ac:dyDescent="0.25"/>
    <row r="1628" ht="12.75" hidden="1" x14ac:dyDescent="0.25"/>
    <row r="1629" ht="12.75" hidden="1" x14ac:dyDescent="0.25"/>
    <row r="1630" ht="12.75" hidden="1" x14ac:dyDescent="0.25"/>
    <row r="1631" ht="12.75" hidden="1" x14ac:dyDescent="0.25"/>
    <row r="1632" ht="12.75" hidden="1" x14ac:dyDescent="0.25"/>
    <row r="1633" ht="12.75" hidden="1" x14ac:dyDescent="0.25"/>
    <row r="1634" ht="12.75" hidden="1" x14ac:dyDescent="0.25"/>
    <row r="1635" ht="12.75" hidden="1" x14ac:dyDescent="0.25"/>
    <row r="1636" ht="12.75" hidden="1" x14ac:dyDescent="0.25"/>
    <row r="1637" ht="12.75" hidden="1" x14ac:dyDescent="0.25"/>
    <row r="1638" ht="12.75" hidden="1" x14ac:dyDescent="0.25"/>
    <row r="1639" ht="12.75" hidden="1" x14ac:dyDescent="0.25"/>
    <row r="1640" ht="12.75" hidden="1" x14ac:dyDescent="0.25"/>
    <row r="1641" ht="12.75" hidden="1" x14ac:dyDescent="0.25"/>
    <row r="1642" ht="12.75" hidden="1" x14ac:dyDescent="0.25"/>
    <row r="1643" ht="12.75" hidden="1" x14ac:dyDescent="0.25"/>
    <row r="1644" ht="12.75" hidden="1" x14ac:dyDescent="0.25"/>
    <row r="1645" ht="12.75" hidden="1" x14ac:dyDescent="0.25"/>
    <row r="1646" ht="12.75" hidden="1" x14ac:dyDescent="0.25"/>
    <row r="1647" ht="12.75" hidden="1" x14ac:dyDescent="0.25"/>
    <row r="1648" ht="12.75" hidden="1" x14ac:dyDescent="0.25"/>
    <row r="1649" ht="12.75" hidden="1" x14ac:dyDescent="0.25"/>
    <row r="1650" ht="12.75" hidden="1" x14ac:dyDescent="0.25"/>
    <row r="1651" ht="12.75" hidden="1" x14ac:dyDescent="0.25"/>
    <row r="1652" ht="12.75" hidden="1" x14ac:dyDescent="0.25"/>
    <row r="1653" ht="12.75" hidden="1" x14ac:dyDescent="0.25"/>
    <row r="1654" ht="12.75" hidden="1" x14ac:dyDescent="0.25"/>
    <row r="1655" ht="12.75" hidden="1" x14ac:dyDescent="0.25"/>
    <row r="1656" ht="12.75" hidden="1" x14ac:dyDescent="0.25"/>
    <row r="1657" ht="12.75" hidden="1" x14ac:dyDescent="0.25"/>
    <row r="1658" ht="12.75" hidden="1" x14ac:dyDescent="0.25"/>
    <row r="1659" ht="12.75" hidden="1" x14ac:dyDescent="0.25"/>
    <row r="1660" ht="12.75" hidden="1" x14ac:dyDescent="0.25"/>
    <row r="1661" ht="12.75" hidden="1" x14ac:dyDescent="0.25"/>
    <row r="1662" ht="12.75" hidden="1" x14ac:dyDescent="0.25"/>
    <row r="1663" ht="12.75" hidden="1" x14ac:dyDescent="0.25"/>
    <row r="1664" ht="12.75" hidden="1" x14ac:dyDescent="0.25"/>
    <row r="1665" ht="12.75" hidden="1" x14ac:dyDescent="0.25"/>
    <row r="1666" ht="12.75" hidden="1" x14ac:dyDescent="0.25"/>
    <row r="1667" ht="12.75" hidden="1" x14ac:dyDescent="0.25"/>
    <row r="1668" ht="12.75" hidden="1" x14ac:dyDescent="0.25"/>
    <row r="1669" ht="12.75" hidden="1" x14ac:dyDescent="0.25"/>
    <row r="1670" ht="12.75" hidden="1" x14ac:dyDescent="0.25"/>
    <row r="1671" ht="12.75" hidden="1" x14ac:dyDescent="0.25"/>
    <row r="1672" ht="12.75" hidden="1" x14ac:dyDescent="0.25"/>
    <row r="1673" ht="12.75" hidden="1" x14ac:dyDescent="0.25"/>
    <row r="1674" ht="12.75" hidden="1" x14ac:dyDescent="0.25"/>
    <row r="1675" ht="12.75" hidden="1" x14ac:dyDescent="0.25"/>
    <row r="1676" ht="12.75" hidden="1" x14ac:dyDescent="0.25"/>
    <row r="1677" ht="12.75" hidden="1" x14ac:dyDescent="0.25"/>
    <row r="1678" ht="12.75" hidden="1" x14ac:dyDescent="0.25"/>
    <row r="1679" ht="12.75" hidden="1" x14ac:dyDescent="0.25"/>
    <row r="1680" ht="12.75" hidden="1" x14ac:dyDescent="0.25"/>
    <row r="1681" ht="12.75" hidden="1" x14ac:dyDescent="0.25"/>
    <row r="1682" ht="12.75" hidden="1" x14ac:dyDescent="0.25"/>
    <row r="1683" ht="12.75" hidden="1" x14ac:dyDescent="0.25"/>
    <row r="1684" ht="12.75" hidden="1" x14ac:dyDescent="0.25"/>
    <row r="1685" ht="12.75" hidden="1" x14ac:dyDescent="0.25"/>
    <row r="1686" ht="12.75" hidden="1" x14ac:dyDescent="0.25"/>
    <row r="1687" ht="12.75" hidden="1" x14ac:dyDescent="0.25"/>
    <row r="1688" ht="12.75" hidden="1" x14ac:dyDescent="0.25"/>
    <row r="1689" ht="12.75" hidden="1" x14ac:dyDescent="0.25"/>
    <row r="1690" ht="12.75" hidden="1" x14ac:dyDescent="0.25"/>
    <row r="1691" ht="12.75" hidden="1" x14ac:dyDescent="0.25"/>
    <row r="1692" ht="12.75" hidden="1" x14ac:dyDescent="0.25"/>
    <row r="1693" ht="12.75" hidden="1" x14ac:dyDescent="0.25"/>
    <row r="1694" ht="12.75" hidden="1" x14ac:dyDescent="0.25"/>
    <row r="1695" ht="12.75" hidden="1" x14ac:dyDescent="0.25"/>
    <row r="1696" ht="12.75" hidden="1" x14ac:dyDescent="0.25"/>
    <row r="1697" ht="12.75" hidden="1" x14ac:dyDescent="0.25"/>
    <row r="1698" ht="12.75" hidden="1" x14ac:dyDescent="0.25"/>
    <row r="1699" ht="12.75" hidden="1" x14ac:dyDescent="0.25"/>
    <row r="1700" ht="12.75" hidden="1" x14ac:dyDescent="0.25"/>
    <row r="1701" ht="12.75" hidden="1" x14ac:dyDescent="0.25"/>
    <row r="1702" ht="12.75" hidden="1" x14ac:dyDescent="0.25"/>
    <row r="1703" ht="12.75" hidden="1" x14ac:dyDescent="0.25"/>
    <row r="1704" ht="12.75" hidden="1" x14ac:dyDescent="0.25"/>
    <row r="1705" ht="12.75" hidden="1" x14ac:dyDescent="0.25"/>
    <row r="1706" ht="12.75" hidden="1" x14ac:dyDescent="0.25"/>
    <row r="1707" ht="12.75" hidden="1" x14ac:dyDescent="0.25"/>
    <row r="1708" ht="12.75" hidden="1" x14ac:dyDescent="0.25"/>
    <row r="1709" ht="12.75" hidden="1" x14ac:dyDescent="0.25"/>
    <row r="1710" ht="12.75" hidden="1" x14ac:dyDescent="0.25"/>
    <row r="1711" ht="12.75" hidden="1" x14ac:dyDescent="0.25"/>
    <row r="1712" ht="12.75" hidden="1" x14ac:dyDescent="0.25"/>
    <row r="1713" ht="12.75" hidden="1" x14ac:dyDescent="0.25"/>
    <row r="1714" ht="12.75" hidden="1" x14ac:dyDescent="0.25"/>
    <row r="1715" ht="12.75" hidden="1" x14ac:dyDescent="0.25"/>
    <row r="1716" ht="12.75" hidden="1" x14ac:dyDescent="0.25"/>
    <row r="1717" ht="12.75" hidden="1" x14ac:dyDescent="0.25"/>
    <row r="1718" ht="12.75" hidden="1" x14ac:dyDescent="0.25"/>
    <row r="1719" ht="12.75" hidden="1" x14ac:dyDescent="0.25"/>
    <row r="1720" ht="12.75" hidden="1" x14ac:dyDescent="0.25"/>
    <row r="1721" ht="12.75" hidden="1" x14ac:dyDescent="0.25"/>
    <row r="1722" ht="12.75" hidden="1" x14ac:dyDescent="0.25"/>
    <row r="1723" ht="12.75" hidden="1" x14ac:dyDescent="0.25"/>
    <row r="1724" ht="12.75" hidden="1" x14ac:dyDescent="0.25"/>
    <row r="1725" ht="12.75" hidden="1" x14ac:dyDescent="0.25"/>
    <row r="1726" ht="12.75" hidden="1" x14ac:dyDescent="0.25"/>
    <row r="1727" ht="12.75" hidden="1" x14ac:dyDescent="0.25"/>
    <row r="1728" ht="12.75" hidden="1" x14ac:dyDescent="0.25"/>
    <row r="1729" ht="12.75" hidden="1" x14ac:dyDescent="0.25"/>
    <row r="1730" ht="12.75" hidden="1" x14ac:dyDescent="0.25"/>
    <row r="1731" ht="12.75" hidden="1" x14ac:dyDescent="0.25"/>
    <row r="1732" ht="12.75" hidden="1" x14ac:dyDescent="0.25"/>
    <row r="1733" ht="12.75" hidden="1" x14ac:dyDescent="0.25"/>
    <row r="1734" ht="12.75" hidden="1" x14ac:dyDescent="0.25"/>
    <row r="1735" ht="12.75" hidden="1" x14ac:dyDescent="0.25"/>
    <row r="1736" ht="12.75" hidden="1" x14ac:dyDescent="0.25"/>
    <row r="1737" ht="12.75" hidden="1" x14ac:dyDescent="0.25"/>
    <row r="1738" ht="12.75" hidden="1" x14ac:dyDescent="0.25"/>
    <row r="1739" ht="12.75" hidden="1" x14ac:dyDescent="0.25"/>
    <row r="1740" ht="12.75" hidden="1" x14ac:dyDescent="0.25"/>
    <row r="1741" ht="12.75" hidden="1" x14ac:dyDescent="0.25"/>
    <row r="1742" ht="12.75" hidden="1" x14ac:dyDescent="0.25"/>
    <row r="1743" ht="12.75" hidden="1" x14ac:dyDescent="0.25"/>
    <row r="1744" ht="12.75" hidden="1" x14ac:dyDescent="0.25"/>
    <row r="1745" ht="12.75" hidden="1" x14ac:dyDescent="0.25"/>
    <row r="1746" ht="12.75" hidden="1" x14ac:dyDescent="0.25"/>
    <row r="1747" ht="12.75" hidden="1" x14ac:dyDescent="0.25"/>
    <row r="1748" ht="12.75" hidden="1" x14ac:dyDescent="0.25"/>
    <row r="1749" ht="12.75" hidden="1" x14ac:dyDescent="0.25"/>
    <row r="1750" ht="12.75" hidden="1" x14ac:dyDescent="0.25"/>
    <row r="1751" ht="12.75" hidden="1" x14ac:dyDescent="0.25"/>
    <row r="1752" ht="12.75" hidden="1" x14ac:dyDescent="0.25"/>
    <row r="1753" ht="12.75" hidden="1" x14ac:dyDescent="0.25"/>
    <row r="1754" ht="12.75" hidden="1" x14ac:dyDescent="0.25"/>
    <row r="1755" ht="12.75" hidden="1" x14ac:dyDescent="0.25"/>
    <row r="1756" ht="12.75" hidden="1" x14ac:dyDescent="0.25"/>
    <row r="1757" ht="12.75" hidden="1" x14ac:dyDescent="0.25"/>
    <row r="1758" ht="12.75" hidden="1" x14ac:dyDescent="0.25"/>
    <row r="1759" ht="12.75" hidden="1" x14ac:dyDescent="0.25"/>
    <row r="1760" ht="12.75" hidden="1" x14ac:dyDescent="0.25"/>
    <row r="1761" ht="12.75" hidden="1" x14ac:dyDescent="0.25"/>
    <row r="1762" ht="12.75" hidden="1" x14ac:dyDescent="0.25"/>
    <row r="1763" ht="12.75" hidden="1" x14ac:dyDescent="0.25"/>
    <row r="1764" ht="12.75" hidden="1" x14ac:dyDescent="0.25"/>
    <row r="1765" ht="12.75" hidden="1" x14ac:dyDescent="0.25"/>
    <row r="1766" ht="12.75" hidden="1" x14ac:dyDescent="0.25"/>
    <row r="1767" ht="12.75" hidden="1" x14ac:dyDescent="0.25"/>
    <row r="1768" ht="12.75" hidden="1" x14ac:dyDescent="0.25"/>
    <row r="1769" ht="12.75" hidden="1" x14ac:dyDescent="0.25"/>
    <row r="1770" ht="12.75" hidden="1" x14ac:dyDescent="0.25"/>
    <row r="1771" ht="12.75" hidden="1" x14ac:dyDescent="0.25"/>
    <row r="1772" ht="12.75" hidden="1" x14ac:dyDescent="0.25"/>
    <row r="1773" ht="12.75" hidden="1" x14ac:dyDescent="0.25"/>
    <row r="1774" ht="12.75" hidden="1" x14ac:dyDescent="0.25"/>
    <row r="1775" ht="12.75" hidden="1" x14ac:dyDescent="0.25"/>
    <row r="1776" ht="12.75" hidden="1" x14ac:dyDescent="0.25"/>
    <row r="1777" ht="12.75" hidden="1" x14ac:dyDescent="0.25"/>
    <row r="1778" ht="12.75" hidden="1" x14ac:dyDescent="0.25"/>
    <row r="1779" ht="12.75" hidden="1" x14ac:dyDescent="0.25"/>
    <row r="1780" ht="12.75" hidden="1" x14ac:dyDescent="0.25"/>
    <row r="1781" ht="12.75" hidden="1" x14ac:dyDescent="0.25"/>
    <row r="1782" ht="12.75" hidden="1" x14ac:dyDescent="0.25"/>
    <row r="1783" ht="12.75" hidden="1" x14ac:dyDescent="0.25"/>
    <row r="1784" ht="12.75" hidden="1" x14ac:dyDescent="0.25"/>
    <row r="1785" ht="12.75" hidden="1" x14ac:dyDescent="0.25"/>
    <row r="1786" ht="12.75" hidden="1" x14ac:dyDescent="0.25"/>
    <row r="1787" ht="12.75" hidden="1" x14ac:dyDescent="0.25"/>
    <row r="1788" ht="12.75" hidden="1" x14ac:dyDescent="0.25"/>
    <row r="1789" ht="12.75" hidden="1" x14ac:dyDescent="0.25"/>
    <row r="1790" ht="12.75" hidden="1" x14ac:dyDescent="0.25"/>
    <row r="1791" ht="12.75" hidden="1" x14ac:dyDescent="0.25"/>
    <row r="1792" ht="12.75" hidden="1" x14ac:dyDescent="0.25"/>
    <row r="1793" ht="12.75" hidden="1" x14ac:dyDescent="0.25"/>
    <row r="1794" ht="12.75" hidden="1" x14ac:dyDescent="0.25"/>
    <row r="1795" ht="12.75" hidden="1" x14ac:dyDescent="0.25"/>
    <row r="1796" ht="12.75" hidden="1" x14ac:dyDescent="0.25"/>
    <row r="1797" ht="12.75" hidden="1" x14ac:dyDescent="0.25"/>
    <row r="1798" ht="12.75" hidden="1" x14ac:dyDescent="0.25"/>
    <row r="1799" ht="12.75" hidden="1" x14ac:dyDescent="0.25"/>
    <row r="1800" ht="12.75" hidden="1" x14ac:dyDescent="0.25"/>
    <row r="1801" ht="12.75" hidden="1" x14ac:dyDescent="0.25"/>
    <row r="1802" ht="12.75" hidden="1" x14ac:dyDescent="0.25"/>
    <row r="1803" ht="12.75" hidden="1" x14ac:dyDescent="0.25"/>
    <row r="1804" ht="12.75" hidden="1" x14ac:dyDescent="0.25"/>
    <row r="1805" ht="12.75" hidden="1" x14ac:dyDescent="0.25"/>
    <row r="1806" ht="12.75" hidden="1" x14ac:dyDescent="0.25"/>
    <row r="1807" ht="12.75" hidden="1" x14ac:dyDescent="0.25"/>
    <row r="1808" ht="12.75" hidden="1" x14ac:dyDescent="0.25"/>
    <row r="1809" ht="12.75" hidden="1" x14ac:dyDescent="0.25"/>
    <row r="1810" ht="12.75" hidden="1" x14ac:dyDescent="0.25"/>
    <row r="1811" ht="12.75" hidden="1" x14ac:dyDescent="0.25"/>
    <row r="1812" ht="12.75" hidden="1" x14ac:dyDescent="0.25"/>
    <row r="1813" ht="12.75" hidden="1" x14ac:dyDescent="0.25"/>
    <row r="1814" ht="12.75" hidden="1" x14ac:dyDescent="0.25"/>
    <row r="1815" ht="12.75" hidden="1" x14ac:dyDescent="0.25"/>
    <row r="1816" ht="12.75" hidden="1" x14ac:dyDescent="0.25"/>
    <row r="1817" ht="12.75" hidden="1" x14ac:dyDescent="0.25"/>
    <row r="1818" ht="12.75" hidden="1" x14ac:dyDescent="0.25"/>
    <row r="1819" ht="12.75" hidden="1" x14ac:dyDescent="0.25"/>
    <row r="1820" ht="12.75" hidden="1" x14ac:dyDescent="0.25"/>
    <row r="1821" ht="12.75" hidden="1" x14ac:dyDescent="0.25"/>
    <row r="1822" ht="12.75" hidden="1" x14ac:dyDescent="0.25"/>
    <row r="1823" ht="12.75" hidden="1" x14ac:dyDescent="0.25"/>
    <row r="1824" ht="12.75" hidden="1" x14ac:dyDescent="0.25"/>
    <row r="1825" ht="12.75" hidden="1" x14ac:dyDescent="0.25"/>
    <row r="1826" ht="12.75" hidden="1" x14ac:dyDescent="0.25"/>
    <row r="1827" ht="12.75" hidden="1" x14ac:dyDescent="0.25"/>
    <row r="1828" ht="12.75" hidden="1" x14ac:dyDescent="0.25"/>
    <row r="1829" ht="12.75" hidden="1" x14ac:dyDescent="0.25"/>
    <row r="1830" ht="12.75" hidden="1" x14ac:dyDescent="0.25"/>
    <row r="1831" ht="12.75" hidden="1" x14ac:dyDescent="0.25"/>
    <row r="1832" ht="12.75" hidden="1" x14ac:dyDescent="0.25"/>
    <row r="1833" ht="12.75" hidden="1" x14ac:dyDescent="0.25"/>
    <row r="1834" ht="12.75" hidden="1" x14ac:dyDescent="0.25"/>
    <row r="1835" ht="12.75" hidden="1" x14ac:dyDescent="0.25"/>
    <row r="1836" ht="12.75" hidden="1" x14ac:dyDescent="0.25"/>
    <row r="1837" ht="12.75" hidden="1" x14ac:dyDescent="0.25"/>
    <row r="1838" ht="12.75" hidden="1" x14ac:dyDescent="0.25"/>
    <row r="1839" ht="12.75" hidden="1" x14ac:dyDescent="0.25"/>
    <row r="1840" ht="12.75" hidden="1" x14ac:dyDescent="0.25"/>
    <row r="1841" ht="12.75" hidden="1" x14ac:dyDescent="0.25"/>
    <row r="1842" ht="12.75" hidden="1" x14ac:dyDescent="0.25"/>
    <row r="1843" ht="12.75" hidden="1" x14ac:dyDescent="0.25"/>
    <row r="1844" ht="12.75" hidden="1" x14ac:dyDescent="0.25"/>
    <row r="1845" ht="12.75" hidden="1" x14ac:dyDescent="0.25"/>
    <row r="1846" ht="12.75" hidden="1" x14ac:dyDescent="0.25"/>
    <row r="1847" ht="12.75" hidden="1" x14ac:dyDescent="0.25"/>
    <row r="1848" ht="12.75" hidden="1" x14ac:dyDescent="0.25"/>
    <row r="1849" ht="12.75" hidden="1" x14ac:dyDescent="0.25"/>
    <row r="1850" ht="12.75" hidden="1" x14ac:dyDescent="0.25"/>
    <row r="1851" ht="12.75" hidden="1" x14ac:dyDescent="0.25"/>
    <row r="1852" ht="12.75" hidden="1" x14ac:dyDescent="0.25"/>
    <row r="1853" ht="12.75" hidden="1" x14ac:dyDescent="0.25"/>
    <row r="1854" ht="12.75" hidden="1" x14ac:dyDescent="0.25"/>
    <row r="1855" ht="12.75" hidden="1" x14ac:dyDescent="0.25"/>
    <row r="1856" ht="12.75" hidden="1" x14ac:dyDescent="0.25"/>
    <row r="1857" ht="12.75" hidden="1" x14ac:dyDescent="0.25"/>
    <row r="1858" ht="12.75" hidden="1" x14ac:dyDescent="0.25"/>
    <row r="1859" ht="12.75" hidden="1" x14ac:dyDescent="0.25"/>
    <row r="1860" ht="12.75" hidden="1" x14ac:dyDescent="0.25"/>
    <row r="1861" ht="12.75" hidden="1" x14ac:dyDescent="0.25"/>
    <row r="1862" ht="12.75" hidden="1" x14ac:dyDescent="0.25"/>
    <row r="1863" ht="12.75" hidden="1" x14ac:dyDescent="0.25"/>
    <row r="1864" ht="12.75" hidden="1" x14ac:dyDescent="0.25"/>
    <row r="1865" ht="12.75" hidden="1" x14ac:dyDescent="0.25"/>
    <row r="1866" ht="12.75" hidden="1" x14ac:dyDescent="0.25"/>
    <row r="1867" ht="12.75" hidden="1" x14ac:dyDescent="0.25"/>
    <row r="1868" ht="12.75" hidden="1" x14ac:dyDescent="0.25"/>
    <row r="1869" ht="12.75" hidden="1" x14ac:dyDescent="0.25"/>
    <row r="1870" ht="12.75" hidden="1" x14ac:dyDescent="0.25"/>
    <row r="1871" ht="12.75" hidden="1" x14ac:dyDescent="0.25"/>
    <row r="1872" ht="12.75" hidden="1" x14ac:dyDescent="0.25"/>
    <row r="1873" ht="12.75" hidden="1" x14ac:dyDescent="0.25"/>
    <row r="1874" ht="12.75" hidden="1" x14ac:dyDescent="0.25"/>
    <row r="1875" ht="12.75" hidden="1" x14ac:dyDescent="0.25"/>
    <row r="1876" ht="12.75" hidden="1" x14ac:dyDescent="0.25"/>
    <row r="1877" ht="12.75" hidden="1" x14ac:dyDescent="0.25"/>
    <row r="1878" ht="12.75" hidden="1" x14ac:dyDescent="0.25"/>
    <row r="1879" ht="12.75" hidden="1" x14ac:dyDescent="0.25"/>
    <row r="1880" ht="12.75" hidden="1" x14ac:dyDescent="0.25"/>
    <row r="1881" ht="12.75" hidden="1" x14ac:dyDescent="0.25"/>
    <row r="1882" ht="12.75" hidden="1" x14ac:dyDescent="0.25"/>
    <row r="1883" ht="12.75" hidden="1" x14ac:dyDescent="0.25"/>
    <row r="1884" ht="12.75" hidden="1" x14ac:dyDescent="0.25"/>
    <row r="1885" ht="12.75" hidden="1" x14ac:dyDescent="0.25"/>
    <row r="1886" ht="12.75" hidden="1" x14ac:dyDescent="0.25"/>
    <row r="1887" ht="12.75" hidden="1" x14ac:dyDescent="0.25"/>
    <row r="1888" ht="12.75" hidden="1" x14ac:dyDescent="0.25"/>
    <row r="1889" ht="12.75" hidden="1" x14ac:dyDescent="0.25"/>
    <row r="1890" ht="12.75" hidden="1" x14ac:dyDescent="0.25"/>
    <row r="1891" ht="12.75" hidden="1" x14ac:dyDescent="0.25"/>
    <row r="1892" ht="12.75" hidden="1" x14ac:dyDescent="0.25"/>
    <row r="1893" ht="12.75" hidden="1" x14ac:dyDescent="0.25"/>
    <row r="1894" ht="12.75" hidden="1" x14ac:dyDescent="0.25"/>
    <row r="1895" ht="12.75" hidden="1" x14ac:dyDescent="0.25"/>
    <row r="1896" ht="12.75" hidden="1" x14ac:dyDescent="0.25"/>
    <row r="1897" ht="12.75" hidden="1" x14ac:dyDescent="0.25"/>
    <row r="1898" ht="12.75" hidden="1" x14ac:dyDescent="0.25"/>
    <row r="1899" ht="12.75" hidden="1" x14ac:dyDescent="0.25"/>
    <row r="1900" ht="12.75" hidden="1" x14ac:dyDescent="0.25"/>
    <row r="1901" ht="12.75" hidden="1" x14ac:dyDescent="0.25"/>
    <row r="1902" ht="12.75" hidden="1" x14ac:dyDescent="0.25"/>
    <row r="1903" ht="12.75" hidden="1" x14ac:dyDescent="0.25"/>
    <row r="1904" ht="12.75" hidden="1" x14ac:dyDescent="0.25"/>
    <row r="1905" ht="12.75" hidden="1" x14ac:dyDescent="0.25"/>
    <row r="1906" ht="12.75" hidden="1" x14ac:dyDescent="0.25"/>
    <row r="1907" ht="12.75" hidden="1" x14ac:dyDescent="0.25"/>
    <row r="1908" ht="12.75" hidden="1" x14ac:dyDescent="0.25"/>
    <row r="1909" ht="12.75" hidden="1" x14ac:dyDescent="0.25"/>
    <row r="1910" ht="12.75" hidden="1" x14ac:dyDescent="0.25"/>
    <row r="1911" ht="12.75" hidden="1" x14ac:dyDescent="0.25"/>
    <row r="1912" ht="12.75" hidden="1" x14ac:dyDescent="0.25"/>
    <row r="1913" ht="12.75" hidden="1" x14ac:dyDescent="0.25"/>
    <row r="1914" ht="12.75" hidden="1" x14ac:dyDescent="0.25"/>
    <row r="1915" ht="12.75" hidden="1" x14ac:dyDescent="0.25"/>
    <row r="1916" ht="12.75" hidden="1" x14ac:dyDescent="0.25"/>
    <row r="1917" ht="12.75" hidden="1" x14ac:dyDescent="0.25"/>
    <row r="1918" ht="12.75" hidden="1" x14ac:dyDescent="0.25"/>
    <row r="1919" ht="12.75" hidden="1" x14ac:dyDescent="0.25"/>
    <row r="1920" ht="12.75" hidden="1" x14ac:dyDescent="0.25"/>
    <row r="1921" ht="12.75" hidden="1" x14ac:dyDescent="0.25"/>
    <row r="1922" ht="12.75" hidden="1" x14ac:dyDescent="0.25"/>
    <row r="1923" ht="12.75" hidden="1" x14ac:dyDescent="0.25"/>
    <row r="1924" ht="12.75" hidden="1" x14ac:dyDescent="0.25"/>
    <row r="1925" ht="12.75" hidden="1" x14ac:dyDescent="0.25"/>
    <row r="1926" ht="12.75" hidden="1" x14ac:dyDescent="0.25"/>
    <row r="1927" ht="12.75" hidden="1" x14ac:dyDescent="0.25"/>
    <row r="1928" ht="12.75" hidden="1" x14ac:dyDescent="0.25"/>
    <row r="1929" ht="12.75" hidden="1" x14ac:dyDescent="0.25"/>
    <row r="1930" ht="12.75" hidden="1" x14ac:dyDescent="0.25"/>
    <row r="1931" ht="12.75" hidden="1" x14ac:dyDescent="0.25"/>
    <row r="1932" ht="12.75" hidden="1" x14ac:dyDescent="0.25"/>
    <row r="1933" ht="12.75" hidden="1" x14ac:dyDescent="0.25"/>
    <row r="1934" ht="12.75" hidden="1" x14ac:dyDescent="0.25"/>
    <row r="1935" ht="12.75" hidden="1" x14ac:dyDescent="0.25"/>
    <row r="1936" ht="12.75" hidden="1" x14ac:dyDescent="0.25"/>
    <row r="1937" ht="12.75" hidden="1" x14ac:dyDescent="0.25"/>
    <row r="1938" ht="12.75" hidden="1" x14ac:dyDescent="0.25"/>
    <row r="1939" ht="12.75" hidden="1" x14ac:dyDescent="0.25"/>
    <row r="1940" ht="12.75" hidden="1" x14ac:dyDescent="0.25"/>
    <row r="1941" ht="12.75" hidden="1" x14ac:dyDescent="0.25"/>
    <row r="1942" ht="12.75" hidden="1" x14ac:dyDescent="0.25"/>
    <row r="1943" ht="12.75" hidden="1" x14ac:dyDescent="0.25"/>
    <row r="1944" ht="12.75" hidden="1" x14ac:dyDescent="0.25"/>
    <row r="1945" ht="12.75" hidden="1" x14ac:dyDescent="0.25"/>
    <row r="1946" ht="12.75" hidden="1" x14ac:dyDescent="0.25"/>
    <row r="1947" ht="12.75" hidden="1" x14ac:dyDescent="0.25"/>
    <row r="1948" ht="12.75" hidden="1" x14ac:dyDescent="0.25"/>
    <row r="1949" ht="12.75" hidden="1" x14ac:dyDescent="0.25"/>
    <row r="1950" ht="12.75" hidden="1" x14ac:dyDescent="0.25"/>
    <row r="1951" ht="12.75" hidden="1" x14ac:dyDescent="0.25"/>
    <row r="1952" ht="12.75" hidden="1" x14ac:dyDescent="0.25"/>
    <row r="1953" ht="12.75" hidden="1" x14ac:dyDescent="0.25"/>
    <row r="1954" ht="12.75" hidden="1" x14ac:dyDescent="0.25"/>
    <row r="1955" ht="12.75" hidden="1" x14ac:dyDescent="0.25"/>
    <row r="1956" ht="12.75" hidden="1" x14ac:dyDescent="0.25"/>
    <row r="1957" ht="12.75" hidden="1" x14ac:dyDescent="0.25"/>
    <row r="1958" ht="12.75" hidden="1" x14ac:dyDescent="0.25"/>
    <row r="1959" ht="12.75" hidden="1" x14ac:dyDescent="0.25"/>
    <row r="1960" ht="12.75" hidden="1" x14ac:dyDescent="0.25"/>
    <row r="1961" ht="12.75" hidden="1" x14ac:dyDescent="0.25"/>
    <row r="1962" ht="12.75" hidden="1" x14ac:dyDescent="0.25"/>
    <row r="1963" ht="12.75" hidden="1" x14ac:dyDescent="0.25"/>
    <row r="1964" ht="12.75" hidden="1" x14ac:dyDescent="0.25"/>
    <row r="1965" ht="12.75" hidden="1" x14ac:dyDescent="0.25"/>
    <row r="1966" ht="12.75" hidden="1" x14ac:dyDescent="0.25"/>
    <row r="1967" ht="12.75" hidden="1" x14ac:dyDescent="0.25"/>
    <row r="1968" ht="12.75" hidden="1" x14ac:dyDescent="0.25"/>
    <row r="1969" ht="12.75" hidden="1" x14ac:dyDescent="0.25"/>
    <row r="1970" ht="12.75" hidden="1" x14ac:dyDescent="0.25"/>
    <row r="1971" ht="12.75" hidden="1" x14ac:dyDescent="0.25"/>
    <row r="1972" ht="12.75" hidden="1" x14ac:dyDescent="0.25"/>
    <row r="1973" ht="12.75" hidden="1" x14ac:dyDescent="0.25"/>
    <row r="1974" ht="12.75" hidden="1" x14ac:dyDescent="0.25"/>
    <row r="1975" ht="12.75" hidden="1" x14ac:dyDescent="0.25"/>
    <row r="1976" ht="12.75" hidden="1" x14ac:dyDescent="0.25"/>
    <row r="1977" ht="12.75" hidden="1" x14ac:dyDescent="0.25"/>
    <row r="1978" ht="12.75" hidden="1" x14ac:dyDescent="0.25"/>
    <row r="1979" ht="12.75" hidden="1" x14ac:dyDescent="0.25"/>
    <row r="1980" ht="12.75" hidden="1" x14ac:dyDescent="0.25"/>
    <row r="1981" ht="12.75" hidden="1" x14ac:dyDescent="0.25"/>
    <row r="1982" ht="12.75" hidden="1" x14ac:dyDescent="0.25"/>
    <row r="1983" ht="12.75" hidden="1" x14ac:dyDescent="0.25"/>
    <row r="1984" ht="12.75" hidden="1" x14ac:dyDescent="0.25"/>
    <row r="1985" ht="12.75" hidden="1" x14ac:dyDescent="0.25"/>
    <row r="1986" ht="12.75" hidden="1" x14ac:dyDescent="0.25"/>
    <row r="1987" ht="12.75" hidden="1" x14ac:dyDescent="0.25"/>
    <row r="1988" ht="12.75" hidden="1" x14ac:dyDescent="0.25"/>
    <row r="1989" ht="12.75" hidden="1" x14ac:dyDescent="0.25"/>
    <row r="1990" ht="12.75" hidden="1" x14ac:dyDescent="0.25"/>
    <row r="1991" ht="12.75" hidden="1" x14ac:dyDescent="0.25"/>
    <row r="1992" ht="12.75" hidden="1" x14ac:dyDescent="0.25"/>
    <row r="1993" ht="12.75" hidden="1" x14ac:dyDescent="0.25"/>
    <row r="1994" ht="12.75" hidden="1" x14ac:dyDescent="0.25"/>
    <row r="1995" ht="12.75" hidden="1" x14ac:dyDescent="0.25"/>
    <row r="1996" ht="12.75" hidden="1" x14ac:dyDescent="0.25"/>
    <row r="1997" ht="12.75" hidden="1" x14ac:dyDescent="0.25"/>
    <row r="1998" ht="12.75" hidden="1" x14ac:dyDescent="0.25"/>
    <row r="1999" ht="12.75" hidden="1" x14ac:dyDescent="0.25"/>
    <row r="2000" ht="12.75" hidden="1" x14ac:dyDescent="0.25"/>
    <row r="2001" ht="12.75" hidden="1" x14ac:dyDescent="0.25"/>
    <row r="2002" ht="12.75" hidden="1" x14ac:dyDescent="0.25"/>
    <row r="2003" ht="12.75" hidden="1" x14ac:dyDescent="0.25"/>
    <row r="2004" ht="12.75" hidden="1" x14ac:dyDescent="0.25"/>
    <row r="2005" ht="12.75" hidden="1" x14ac:dyDescent="0.25"/>
    <row r="2006" ht="12.75" hidden="1" x14ac:dyDescent="0.25"/>
    <row r="2007" ht="12.75" hidden="1" x14ac:dyDescent="0.25"/>
    <row r="2008" ht="12.75" hidden="1" x14ac:dyDescent="0.25"/>
    <row r="2009" ht="12.75" hidden="1" x14ac:dyDescent="0.25"/>
    <row r="2010" ht="12.75" hidden="1" x14ac:dyDescent="0.25"/>
    <row r="2011" ht="12.75" hidden="1" x14ac:dyDescent="0.25"/>
    <row r="2012" ht="12.75" hidden="1" x14ac:dyDescent="0.25"/>
    <row r="2013" ht="12.75" hidden="1" x14ac:dyDescent="0.25"/>
    <row r="2014" ht="12.75" hidden="1" x14ac:dyDescent="0.25"/>
    <row r="2015" ht="12.75" hidden="1" x14ac:dyDescent="0.25"/>
    <row r="2016" ht="12.75" hidden="1" x14ac:dyDescent="0.25"/>
    <row r="2017" ht="12.75" hidden="1" x14ac:dyDescent="0.25"/>
    <row r="2018" ht="12.75" hidden="1" x14ac:dyDescent="0.25"/>
    <row r="2019" ht="12.75" hidden="1" x14ac:dyDescent="0.25"/>
    <row r="2020" ht="12.75" hidden="1" x14ac:dyDescent="0.25"/>
    <row r="2021" ht="12.75" hidden="1" x14ac:dyDescent="0.25"/>
    <row r="2022" ht="12.75" hidden="1" x14ac:dyDescent="0.25"/>
    <row r="2023" ht="12.75" hidden="1" x14ac:dyDescent="0.25"/>
    <row r="2024" ht="12.75" hidden="1" x14ac:dyDescent="0.25"/>
    <row r="2025" ht="12.75" hidden="1" x14ac:dyDescent="0.25"/>
    <row r="2026" ht="12.75" hidden="1" x14ac:dyDescent="0.25"/>
    <row r="2027" ht="12.75" hidden="1" x14ac:dyDescent="0.25"/>
    <row r="2028" ht="12.75" hidden="1" x14ac:dyDescent="0.25"/>
    <row r="2029" ht="12.75" hidden="1" x14ac:dyDescent="0.25"/>
    <row r="2030" ht="12.75" hidden="1" x14ac:dyDescent="0.25"/>
    <row r="2031" ht="12.75" hidden="1" x14ac:dyDescent="0.25"/>
    <row r="2032" ht="12.75" hidden="1" x14ac:dyDescent="0.25"/>
    <row r="2033" ht="12.75" hidden="1" x14ac:dyDescent="0.25"/>
    <row r="2034" ht="12.75" hidden="1" x14ac:dyDescent="0.25"/>
    <row r="2035" ht="12.75" hidden="1" x14ac:dyDescent="0.25"/>
    <row r="2036" ht="12.75" hidden="1" x14ac:dyDescent="0.25"/>
    <row r="2037" ht="12.75" hidden="1" x14ac:dyDescent="0.25"/>
    <row r="2038" ht="12.75" hidden="1" x14ac:dyDescent="0.25"/>
    <row r="2039" ht="12.75" hidden="1" x14ac:dyDescent="0.25"/>
    <row r="2040" ht="12.75" hidden="1" x14ac:dyDescent="0.25"/>
    <row r="2041" ht="12.75" hidden="1" x14ac:dyDescent="0.25"/>
    <row r="2042" ht="12.75" hidden="1" x14ac:dyDescent="0.25"/>
    <row r="2043" ht="12.75" hidden="1" x14ac:dyDescent="0.25"/>
    <row r="2044" ht="12.75" hidden="1" x14ac:dyDescent="0.25"/>
    <row r="2045" ht="12.75" hidden="1" x14ac:dyDescent="0.25"/>
    <row r="2046" ht="12.75" hidden="1" x14ac:dyDescent="0.25"/>
    <row r="2047" ht="12.75" hidden="1" x14ac:dyDescent="0.25"/>
    <row r="2048" ht="12.75" hidden="1" x14ac:dyDescent="0.25"/>
    <row r="2049" ht="12.75" hidden="1" x14ac:dyDescent="0.25"/>
    <row r="2050" ht="12.75" hidden="1" x14ac:dyDescent="0.25"/>
    <row r="2051" ht="12.75" hidden="1" x14ac:dyDescent="0.25"/>
    <row r="2052" ht="12.75" hidden="1" x14ac:dyDescent="0.25"/>
    <row r="2053" ht="12.75" hidden="1" x14ac:dyDescent="0.25"/>
    <row r="2054" ht="12.75" hidden="1" x14ac:dyDescent="0.25"/>
    <row r="2055" ht="12.75" hidden="1" x14ac:dyDescent="0.25"/>
    <row r="2056" ht="12.75" hidden="1" x14ac:dyDescent="0.25"/>
    <row r="2057" ht="12.75" hidden="1" x14ac:dyDescent="0.25"/>
    <row r="2058" ht="12.75" hidden="1" x14ac:dyDescent="0.25"/>
    <row r="2059" ht="12.75" hidden="1" x14ac:dyDescent="0.25"/>
    <row r="2060" ht="12.75" hidden="1" x14ac:dyDescent="0.25"/>
    <row r="2061" ht="12.75" hidden="1" x14ac:dyDescent="0.25"/>
    <row r="2062" ht="12.75" hidden="1" x14ac:dyDescent="0.25"/>
    <row r="2063" ht="12.75" hidden="1" x14ac:dyDescent="0.25"/>
    <row r="2064" ht="12.75" hidden="1" x14ac:dyDescent="0.25"/>
    <row r="2065" ht="12.75" hidden="1" x14ac:dyDescent="0.25"/>
    <row r="2066" ht="12.75" hidden="1" x14ac:dyDescent="0.25"/>
    <row r="2067" ht="12.75" hidden="1" x14ac:dyDescent="0.25"/>
    <row r="2068" ht="12.75" hidden="1" x14ac:dyDescent="0.25"/>
    <row r="2069" ht="12.75" hidden="1" x14ac:dyDescent="0.25"/>
    <row r="2070" ht="12.75" hidden="1" x14ac:dyDescent="0.25"/>
    <row r="2071" ht="12.75" hidden="1" x14ac:dyDescent="0.25"/>
    <row r="2072" ht="12.75" hidden="1" x14ac:dyDescent="0.25"/>
    <row r="2073" ht="12.75" hidden="1" x14ac:dyDescent="0.25"/>
    <row r="2074" ht="12.75" hidden="1" x14ac:dyDescent="0.25"/>
    <row r="2075" ht="12.75" hidden="1" x14ac:dyDescent="0.25"/>
    <row r="2076" ht="12.75" hidden="1" x14ac:dyDescent="0.25"/>
    <row r="2077" ht="12.75" hidden="1" x14ac:dyDescent="0.25"/>
    <row r="2078" ht="12.75" hidden="1" x14ac:dyDescent="0.25"/>
    <row r="2079" ht="12.75" hidden="1" x14ac:dyDescent="0.25"/>
    <row r="2080" ht="12.75" hidden="1" x14ac:dyDescent="0.25"/>
    <row r="2081" ht="12.75" hidden="1" x14ac:dyDescent="0.25"/>
    <row r="2082" ht="12.75" hidden="1" x14ac:dyDescent="0.25"/>
    <row r="2083" ht="12.75" hidden="1" x14ac:dyDescent="0.25"/>
    <row r="2084" ht="12.75" hidden="1" x14ac:dyDescent="0.25"/>
    <row r="2085" ht="12.75" hidden="1" x14ac:dyDescent="0.25"/>
    <row r="2086" ht="12.75" hidden="1" x14ac:dyDescent="0.25"/>
    <row r="2087" ht="12.75" hidden="1" x14ac:dyDescent="0.25"/>
    <row r="2088" ht="12.75" hidden="1" x14ac:dyDescent="0.25"/>
    <row r="2089" ht="12.75" hidden="1" x14ac:dyDescent="0.25"/>
    <row r="2090" ht="12.75" hidden="1" x14ac:dyDescent="0.25"/>
    <row r="2091" ht="12.75" hidden="1" x14ac:dyDescent="0.25"/>
    <row r="2092" ht="12.75" hidden="1" x14ac:dyDescent="0.25"/>
    <row r="2093" ht="12.75" hidden="1" x14ac:dyDescent="0.25"/>
    <row r="2094" ht="12.75" hidden="1" x14ac:dyDescent="0.25"/>
    <row r="2095" ht="12.75" hidden="1" x14ac:dyDescent="0.25"/>
    <row r="2096" ht="12.75" hidden="1" x14ac:dyDescent="0.25"/>
    <row r="2097" ht="12.75" hidden="1" x14ac:dyDescent="0.25"/>
    <row r="2098" ht="12.75" hidden="1" x14ac:dyDescent="0.25"/>
    <row r="2099" ht="12.75" hidden="1" x14ac:dyDescent="0.25"/>
    <row r="2100" ht="12.75" hidden="1" x14ac:dyDescent="0.25"/>
    <row r="2101" ht="12.75" hidden="1" x14ac:dyDescent="0.25"/>
    <row r="2102" ht="12.75" hidden="1" x14ac:dyDescent="0.25"/>
    <row r="2103" ht="12.75" hidden="1" x14ac:dyDescent="0.25"/>
    <row r="2104" ht="12.75" hidden="1" x14ac:dyDescent="0.25"/>
    <row r="2105" ht="12.75" hidden="1" x14ac:dyDescent="0.25"/>
    <row r="2106" ht="12.75" hidden="1" x14ac:dyDescent="0.25"/>
    <row r="2107" ht="12.75" hidden="1" x14ac:dyDescent="0.25"/>
    <row r="2108" ht="12.75" hidden="1" x14ac:dyDescent="0.25"/>
    <row r="2109" ht="12.75" hidden="1" x14ac:dyDescent="0.25"/>
    <row r="2110" ht="12.75" hidden="1" x14ac:dyDescent="0.25"/>
    <row r="2111" ht="12.75" hidden="1" x14ac:dyDescent="0.25"/>
    <row r="2112" ht="12.75" hidden="1" x14ac:dyDescent="0.25"/>
    <row r="2113" ht="12.75" hidden="1" x14ac:dyDescent="0.25"/>
    <row r="2114" ht="12.75" hidden="1" x14ac:dyDescent="0.25"/>
    <row r="2115" ht="12.75" hidden="1" x14ac:dyDescent="0.25"/>
    <row r="2116" ht="12.75" hidden="1" x14ac:dyDescent="0.25"/>
    <row r="2117" ht="12.75" hidden="1" x14ac:dyDescent="0.25"/>
    <row r="2118" ht="12.75" hidden="1" x14ac:dyDescent="0.25"/>
    <row r="2119" ht="12.75" hidden="1" x14ac:dyDescent="0.25"/>
    <row r="2120" ht="12.75" hidden="1" x14ac:dyDescent="0.25"/>
    <row r="2121" ht="12.75" hidden="1" x14ac:dyDescent="0.25"/>
    <row r="2122" ht="12.75" hidden="1" x14ac:dyDescent="0.25"/>
    <row r="2123" ht="12.75" hidden="1" x14ac:dyDescent="0.25"/>
    <row r="2124" ht="12.75" hidden="1" x14ac:dyDescent="0.25"/>
    <row r="2125" ht="12.75" hidden="1" x14ac:dyDescent="0.25"/>
    <row r="2126" ht="12.75" hidden="1" x14ac:dyDescent="0.25"/>
    <row r="2127" ht="12.75" hidden="1" x14ac:dyDescent="0.25"/>
    <row r="2128" ht="12.75" hidden="1" x14ac:dyDescent="0.25"/>
    <row r="2129" ht="12.75" hidden="1" x14ac:dyDescent="0.25"/>
    <row r="2130" ht="12.75" hidden="1" x14ac:dyDescent="0.25"/>
    <row r="2131" ht="12.75" hidden="1" x14ac:dyDescent="0.25"/>
    <row r="2132" ht="12.75" hidden="1" x14ac:dyDescent="0.25"/>
    <row r="2133" ht="12.75" hidden="1" x14ac:dyDescent="0.25"/>
    <row r="2134" ht="12.75" hidden="1" x14ac:dyDescent="0.25"/>
    <row r="2135" ht="12.75" hidden="1" x14ac:dyDescent="0.25"/>
    <row r="2136" ht="12.75" hidden="1" x14ac:dyDescent="0.25"/>
    <row r="2137" ht="12.75" hidden="1" x14ac:dyDescent="0.25"/>
    <row r="2138" ht="12.75" hidden="1" x14ac:dyDescent="0.25"/>
    <row r="2139" ht="12.75" hidden="1" x14ac:dyDescent="0.25"/>
    <row r="2140" ht="12.75" hidden="1" x14ac:dyDescent="0.25"/>
    <row r="2141" ht="12.75" hidden="1" x14ac:dyDescent="0.25"/>
    <row r="2142" ht="12.75" hidden="1" x14ac:dyDescent="0.25"/>
    <row r="2143" ht="12.75" hidden="1" x14ac:dyDescent="0.25"/>
    <row r="2144" ht="12.75" hidden="1" x14ac:dyDescent="0.25"/>
    <row r="2145" ht="12.75" hidden="1" x14ac:dyDescent="0.25"/>
    <row r="2146" ht="12.75" hidden="1" x14ac:dyDescent="0.25"/>
    <row r="2147" ht="12.75" hidden="1" x14ac:dyDescent="0.25"/>
    <row r="2148" ht="12.75" hidden="1" x14ac:dyDescent="0.25"/>
    <row r="2149" ht="12.75" hidden="1" x14ac:dyDescent="0.25"/>
    <row r="2150" ht="12.75" hidden="1" x14ac:dyDescent="0.25"/>
    <row r="2151" ht="12.75" hidden="1" x14ac:dyDescent="0.25"/>
    <row r="2152" ht="12.75" hidden="1" x14ac:dyDescent="0.25"/>
    <row r="2153" ht="12.75" hidden="1" x14ac:dyDescent="0.25"/>
    <row r="2154" ht="12.75" hidden="1" x14ac:dyDescent="0.25"/>
    <row r="2155" ht="12.75" hidden="1" x14ac:dyDescent="0.25"/>
    <row r="2156" ht="12.75" hidden="1" x14ac:dyDescent="0.25"/>
    <row r="2157" ht="12.75" hidden="1" x14ac:dyDescent="0.25"/>
    <row r="2158" ht="12.75" hidden="1" x14ac:dyDescent="0.25"/>
    <row r="2159" ht="12.75" hidden="1" x14ac:dyDescent="0.25"/>
    <row r="2160" ht="12.75" hidden="1" x14ac:dyDescent="0.25"/>
    <row r="2161" ht="12.75" hidden="1" x14ac:dyDescent="0.25"/>
    <row r="2162" ht="12.75" hidden="1" x14ac:dyDescent="0.25"/>
    <row r="2163" ht="12.75" hidden="1" x14ac:dyDescent="0.25"/>
    <row r="2164" ht="12.75" hidden="1" x14ac:dyDescent="0.25"/>
    <row r="2165" ht="12.75" hidden="1" x14ac:dyDescent="0.25"/>
    <row r="2166" ht="12.75" hidden="1" x14ac:dyDescent="0.25"/>
    <row r="2167" ht="12.75" hidden="1" x14ac:dyDescent="0.25"/>
    <row r="2168" ht="12.75" hidden="1" x14ac:dyDescent="0.25"/>
    <row r="2169" ht="12.75" hidden="1" x14ac:dyDescent="0.25"/>
    <row r="2170" ht="12.75" hidden="1" x14ac:dyDescent="0.25"/>
    <row r="2171" ht="12.75" hidden="1" x14ac:dyDescent="0.25"/>
    <row r="2172" ht="12.75" hidden="1" x14ac:dyDescent="0.25"/>
    <row r="2173" ht="12.75" hidden="1" x14ac:dyDescent="0.25"/>
    <row r="2174" ht="12.75" hidden="1" x14ac:dyDescent="0.25"/>
    <row r="2175" ht="12.75" hidden="1" x14ac:dyDescent="0.25"/>
    <row r="2176" ht="12.75" hidden="1" x14ac:dyDescent="0.25"/>
    <row r="2177" ht="12.75" hidden="1" x14ac:dyDescent="0.25"/>
    <row r="2178" ht="12.75" hidden="1" x14ac:dyDescent="0.25"/>
    <row r="2179" ht="12.75" hidden="1" x14ac:dyDescent="0.25"/>
    <row r="2180" ht="12.75" hidden="1" x14ac:dyDescent="0.25"/>
    <row r="2181" ht="12.75" hidden="1" x14ac:dyDescent="0.25"/>
    <row r="2182" ht="12.75" hidden="1" x14ac:dyDescent="0.25"/>
    <row r="2183" ht="12.75" hidden="1" x14ac:dyDescent="0.25"/>
    <row r="2184" ht="12.75" hidden="1" x14ac:dyDescent="0.25"/>
    <row r="2185" ht="12.75" hidden="1" x14ac:dyDescent="0.25"/>
    <row r="2186" ht="12.75" hidden="1" x14ac:dyDescent="0.25"/>
    <row r="2187" ht="12.75" hidden="1" x14ac:dyDescent="0.25"/>
    <row r="2188" ht="12.75" hidden="1" x14ac:dyDescent="0.25"/>
    <row r="2189" ht="12.75" hidden="1" x14ac:dyDescent="0.25"/>
    <row r="2190" ht="12.75" hidden="1" x14ac:dyDescent="0.25"/>
    <row r="2191" ht="12.75" hidden="1" x14ac:dyDescent="0.25"/>
    <row r="2192" ht="12.75" hidden="1" x14ac:dyDescent="0.25"/>
    <row r="2193" ht="12.75" hidden="1" x14ac:dyDescent="0.25"/>
    <row r="2194" ht="12.75" hidden="1" x14ac:dyDescent="0.25"/>
    <row r="2195" ht="12.75" hidden="1" x14ac:dyDescent="0.25"/>
    <row r="2196" ht="12.75" hidden="1" x14ac:dyDescent="0.25"/>
    <row r="2197" ht="12.75" hidden="1" x14ac:dyDescent="0.25"/>
    <row r="2198" ht="12.75" hidden="1" x14ac:dyDescent="0.25"/>
    <row r="2199" ht="12.75" hidden="1" x14ac:dyDescent="0.25"/>
    <row r="2200" ht="12.75" hidden="1" x14ac:dyDescent="0.25"/>
    <row r="2201" ht="12.75" hidden="1" x14ac:dyDescent="0.25"/>
    <row r="2202" ht="12.75" hidden="1" x14ac:dyDescent="0.25"/>
    <row r="2203" ht="12.75" hidden="1" x14ac:dyDescent="0.25"/>
    <row r="2204" ht="12.75" hidden="1" x14ac:dyDescent="0.25"/>
    <row r="2205" ht="12.75" hidden="1" x14ac:dyDescent="0.25"/>
    <row r="2206" ht="12.75" hidden="1" x14ac:dyDescent="0.25"/>
    <row r="2207" ht="12.75" hidden="1" x14ac:dyDescent="0.25"/>
    <row r="2208" ht="12.75" hidden="1" x14ac:dyDescent="0.25"/>
    <row r="2209" ht="12.75" hidden="1" x14ac:dyDescent="0.25"/>
    <row r="2210" ht="12.75" hidden="1" x14ac:dyDescent="0.25"/>
    <row r="2211" ht="12.75" hidden="1" x14ac:dyDescent="0.25"/>
    <row r="2212" ht="12.75" hidden="1" x14ac:dyDescent="0.25"/>
    <row r="2213" ht="12.75" hidden="1" x14ac:dyDescent="0.25"/>
    <row r="2214" ht="12.75" hidden="1" x14ac:dyDescent="0.25"/>
    <row r="2215" ht="12.75" hidden="1" x14ac:dyDescent="0.25"/>
    <row r="2216" ht="12.75" hidden="1" x14ac:dyDescent="0.25"/>
    <row r="2217" ht="12.75" hidden="1" x14ac:dyDescent="0.25"/>
    <row r="2218" ht="12.75" hidden="1" x14ac:dyDescent="0.25"/>
    <row r="2219" ht="12.75" hidden="1" x14ac:dyDescent="0.25"/>
    <row r="2220" ht="12.75" hidden="1" x14ac:dyDescent="0.25"/>
    <row r="2221" ht="12.75" hidden="1" x14ac:dyDescent="0.25"/>
    <row r="2222" ht="12.75" hidden="1" x14ac:dyDescent="0.25"/>
    <row r="2223" ht="12.75" hidden="1" x14ac:dyDescent="0.25"/>
    <row r="2224" ht="12.75" hidden="1" x14ac:dyDescent="0.25"/>
    <row r="2225" ht="12.75" hidden="1" x14ac:dyDescent="0.25"/>
    <row r="2226" ht="12.75" hidden="1" x14ac:dyDescent="0.25"/>
    <row r="2227" ht="12.75" hidden="1" x14ac:dyDescent="0.25"/>
    <row r="2228" ht="12.75" hidden="1" x14ac:dyDescent="0.25"/>
    <row r="2229" ht="12.75" hidden="1" x14ac:dyDescent="0.25"/>
    <row r="2230" ht="12.75" hidden="1" x14ac:dyDescent="0.25"/>
    <row r="2231" ht="12.75" hidden="1" x14ac:dyDescent="0.25"/>
    <row r="2232" ht="12.75" hidden="1" x14ac:dyDescent="0.25"/>
    <row r="2233" ht="12.75" hidden="1" x14ac:dyDescent="0.25"/>
    <row r="2234" ht="12.75" hidden="1" x14ac:dyDescent="0.25"/>
    <row r="2235" ht="12.75" hidden="1" x14ac:dyDescent="0.25"/>
    <row r="2236" ht="12.75" hidden="1" x14ac:dyDescent="0.25"/>
    <row r="2237" ht="12.75" hidden="1" x14ac:dyDescent="0.25"/>
    <row r="2238" ht="12.75" hidden="1" x14ac:dyDescent="0.25"/>
    <row r="2239" ht="12.75" hidden="1" x14ac:dyDescent="0.25"/>
    <row r="2240" ht="12.75" hidden="1" x14ac:dyDescent="0.25"/>
    <row r="2241" ht="12.75" hidden="1" x14ac:dyDescent="0.25"/>
    <row r="2242" ht="12.75" hidden="1" x14ac:dyDescent="0.25"/>
    <row r="2243" ht="12.75" hidden="1" x14ac:dyDescent="0.25"/>
    <row r="2244" ht="12.75" hidden="1" x14ac:dyDescent="0.25"/>
    <row r="2245" ht="12.75" hidden="1" x14ac:dyDescent="0.25"/>
    <row r="2246" ht="12.75" hidden="1" x14ac:dyDescent="0.25"/>
    <row r="2247" ht="12.75" hidden="1" x14ac:dyDescent="0.25"/>
    <row r="2248" ht="12.75" hidden="1" x14ac:dyDescent="0.25"/>
    <row r="2249" ht="12.75" hidden="1" x14ac:dyDescent="0.25"/>
    <row r="2250" ht="12.75" hidden="1" x14ac:dyDescent="0.25"/>
    <row r="2251" ht="12.75" hidden="1" x14ac:dyDescent="0.25"/>
    <row r="2252" ht="12.75" hidden="1" x14ac:dyDescent="0.25"/>
    <row r="2253" ht="12.75" hidden="1" x14ac:dyDescent="0.25"/>
    <row r="2254" ht="12.75" hidden="1" x14ac:dyDescent="0.25"/>
    <row r="2255" ht="12.75" hidden="1" x14ac:dyDescent="0.25"/>
    <row r="2256" ht="12.75" hidden="1" x14ac:dyDescent="0.25"/>
    <row r="2257" ht="12.75" hidden="1" x14ac:dyDescent="0.25"/>
    <row r="2258" ht="12.75" hidden="1" x14ac:dyDescent="0.25"/>
    <row r="2259" ht="12.75" hidden="1" x14ac:dyDescent="0.25"/>
    <row r="2260" ht="12.75" hidden="1" x14ac:dyDescent="0.25"/>
    <row r="2261" ht="12.75" hidden="1" x14ac:dyDescent="0.25"/>
    <row r="2262" ht="12.75" hidden="1" x14ac:dyDescent="0.25"/>
    <row r="2263" ht="12.75" hidden="1" x14ac:dyDescent="0.25"/>
    <row r="2264" ht="12.75" hidden="1" x14ac:dyDescent="0.25"/>
    <row r="2265" ht="12.75" hidden="1" x14ac:dyDescent="0.25"/>
    <row r="2266" ht="12.75" hidden="1" x14ac:dyDescent="0.25"/>
    <row r="2267" ht="12.75" hidden="1" x14ac:dyDescent="0.25"/>
    <row r="2268" ht="12.75" hidden="1" x14ac:dyDescent="0.25"/>
    <row r="2269" ht="12.75" hidden="1" x14ac:dyDescent="0.25"/>
    <row r="2270" ht="12.75" hidden="1" x14ac:dyDescent="0.25"/>
    <row r="2271" ht="12.75" hidden="1" x14ac:dyDescent="0.25"/>
    <row r="2272" ht="12.75" hidden="1" x14ac:dyDescent="0.25"/>
    <row r="2273" ht="12.75" hidden="1" x14ac:dyDescent="0.25"/>
    <row r="2274" ht="12.75" hidden="1" x14ac:dyDescent="0.25"/>
    <row r="2275" ht="12.75" hidden="1" x14ac:dyDescent="0.25"/>
    <row r="2276" ht="12.75" hidden="1" x14ac:dyDescent="0.25"/>
    <row r="2277" ht="12.75" hidden="1" x14ac:dyDescent="0.25"/>
    <row r="2278" ht="12.75" hidden="1" x14ac:dyDescent="0.25"/>
    <row r="2279" ht="12.75" hidden="1" x14ac:dyDescent="0.25"/>
    <row r="2280" ht="12.75" hidden="1" x14ac:dyDescent="0.25"/>
    <row r="2281" ht="12.75" hidden="1" x14ac:dyDescent="0.25"/>
    <row r="2282" ht="12.75" hidden="1" x14ac:dyDescent="0.25"/>
    <row r="2283" ht="12.75" hidden="1" x14ac:dyDescent="0.25"/>
    <row r="2284" ht="12.75" hidden="1" x14ac:dyDescent="0.25"/>
    <row r="2285" ht="12.75" hidden="1" x14ac:dyDescent="0.25"/>
    <row r="2286" ht="12.75" hidden="1" x14ac:dyDescent="0.25"/>
    <row r="2287" ht="12.75" hidden="1" x14ac:dyDescent="0.25"/>
    <row r="2288" ht="12.75" hidden="1" x14ac:dyDescent="0.25"/>
    <row r="2289" ht="12.75" hidden="1" x14ac:dyDescent="0.25"/>
    <row r="2290" ht="12.75" hidden="1" x14ac:dyDescent="0.25"/>
    <row r="2291" ht="12.75" hidden="1" x14ac:dyDescent="0.25"/>
    <row r="2292" ht="12.75" hidden="1" x14ac:dyDescent="0.25"/>
    <row r="2293" ht="12.75" hidden="1" x14ac:dyDescent="0.25"/>
    <row r="2294" ht="12.75" hidden="1" x14ac:dyDescent="0.25"/>
    <row r="2295" ht="12.75" hidden="1" x14ac:dyDescent="0.25"/>
    <row r="2296" ht="12.75" hidden="1" x14ac:dyDescent="0.25"/>
    <row r="2297" ht="12.75" hidden="1" x14ac:dyDescent="0.25"/>
    <row r="2298" ht="12.75" hidden="1" x14ac:dyDescent="0.25"/>
    <row r="2299" ht="12.75" hidden="1" x14ac:dyDescent="0.25"/>
    <row r="2300" ht="12.75" hidden="1" x14ac:dyDescent="0.25"/>
    <row r="2301" ht="12.75" hidden="1" x14ac:dyDescent="0.25"/>
    <row r="2302" ht="12.75" hidden="1" x14ac:dyDescent="0.25"/>
    <row r="2303" ht="12.75" hidden="1" x14ac:dyDescent="0.25"/>
    <row r="2304" ht="12.75" hidden="1" x14ac:dyDescent="0.25"/>
    <row r="2305" ht="12.75" hidden="1" x14ac:dyDescent="0.25"/>
    <row r="2306" ht="12.75" hidden="1" x14ac:dyDescent="0.25"/>
    <row r="2307" ht="12.75" hidden="1" x14ac:dyDescent="0.25"/>
    <row r="2308" ht="12.75" hidden="1" x14ac:dyDescent="0.25"/>
    <row r="2309" ht="12.75" hidden="1" x14ac:dyDescent="0.25"/>
    <row r="2310" ht="12.75" hidden="1" x14ac:dyDescent="0.25"/>
    <row r="2311" ht="12.75" hidden="1" x14ac:dyDescent="0.25"/>
    <row r="2312" ht="12.75" hidden="1" x14ac:dyDescent="0.25"/>
    <row r="2313" ht="12.75" hidden="1" x14ac:dyDescent="0.25"/>
    <row r="2314" ht="12.75" hidden="1" x14ac:dyDescent="0.25"/>
    <row r="2315" ht="12.75" hidden="1" x14ac:dyDescent="0.25"/>
    <row r="2316" ht="12.75" hidden="1" x14ac:dyDescent="0.25"/>
    <row r="2317" ht="12.75" hidden="1" x14ac:dyDescent="0.25"/>
    <row r="2318" ht="12.75" hidden="1" x14ac:dyDescent="0.25"/>
    <row r="2319" ht="12.75" hidden="1" x14ac:dyDescent="0.25"/>
    <row r="2320" ht="12.75" hidden="1" x14ac:dyDescent="0.25"/>
    <row r="2321" ht="12.75" hidden="1" x14ac:dyDescent="0.25"/>
    <row r="2322" ht="12.75" hidden="1" x14ac:dyDescent="0.25"/>
    <row r="2323" ht="12.75" hidden="1" x14ac:dyDescent="0.25"/>
    <row r="2324" ht="12.75" hidden="1" x14ac:dyDescent="0.25"/>
    <row r="2325" ht="12.75" hidden="1" x14ac:dyDescent="0.25"/>
    <row r="2326" ht="12.75" hidden="1" x14ac:dyDescent="0.25"/>
    <row r="2327" ht="12.75" hidden="1" x14ac:dyDescent="0.25"/>
    <row r="2328" ht="12.75" hidden="1" x14ac:dyDescent="0.25"/>
    <row r="2329" ht="12.75" hidden="1" x14ac:dyDescent="0.25"/>
    <row r="2330" ht="12.75" hidden="1" x14ac:dyDescent="0.25"/>
    <row r="2331" ht="12.75" hidden="1" x14ac:dyDescent="0.25"/>
    <row r="2332" ht="12.75" hidden="1" x14ac:dyDescent="0.25"/>
    <row r="2333" ht="12.75" hidden="1" x14ac:dyDescent="0.25"/>
    <row r="2334" ht="12.75" hidden="1" x14ac:dyDescent="0.25"/>
    <row r="2335" ht="12.75" hidden="1" x14ac:dyDescent="0.25"/>
    <row r="2336" ht="12.75" hidden="1" x14ac:dyDescent="0.25"/>
    <row r="2337" ht="12.75" hidden="1" x14ac:dyDescent="0.25"/>
    <row r="2338" ht="12.75" hidden="1" x14ac:dyDescent="0.25"/>
    <row r="2339" ht="12.75" hidden="1" x14ac:dyDescent="0.25"/>
    <row r="2340" ht="12.75" hidden="1" x14ac:dyDescent="0.25"/>
    <row r="2341" ht="12.75" hidden="1" x14ac:dyDescent="0.25"/>
    <row r="2342" ht="12.75" hidden="1" x14ac:dyDescent="0.25"/>
    <row r="2343" ht="12.75" hidden="1" x14ac:dyDescent="0.25"/>
    <row r="2344" ht="12.75" hidden="1" x14ac:dyDescent="0.25"/>
    <row r="2345" ht="12.75" hidden="1" x14ac:dyDescent="0.25"/>
    <row r="2346" ht="12.75" hidden="1" x14ac:dyDescent="0.25"/>
    <row r="2347" ht="12.75" hidden="1" x14ac:dyDescent="0.25"/>
    <row r="2348" ht="12.75" hidden="1" x14ac:dyDescent="0.25"/>
    <row r="2349" ht="12.75" hidden="1" x14ac:dyDescent="0.25"/>
    <row r="2350" ht="12.75" hidden="1" x14ac:dyDescent="0.25"/>
    <row r="2351" ht="12.75" hidden="1" x14ac:dyDescent="0.25"/>
    <row r="2352" ht="12.75" hidden="1" x14ac:dyDescent="0.25"/>
    <row r="2353" ht="12.75" hidden="1" x14ac:dyDescent="0.25"/>
    <row r="2354" ht="12.75" hidden="1" x14ac:dyDescent="0.25"/>
    <row r="2355" ht="12.75" hidden="1" x14ac:dyDescent="0.25"/>
    <row r="2356" ht="12.75" hidden="1" x14ac:dyDescent="0.25"/>
    <row r="2357" ht="12.75" hidden="1" x14ac:dyDescent="0.25"/>
    <row r="2358" ht="12.75" hidden="1" x14ac:dyDescent="0.25"/>
    <row r="2359" ht="12.75" hidden="1" x14ac:dyDescent="0.25"/>
    <row r="2360" ht="12.75" hidden="1" x14ac:dyDescent="0.25"/>
    <row r="2361" ht="12.75" hidden="1" x14ac:dyDescent="0.25"/>
    <row r="2362" ht="12.75" hidden="1" x14ac:dyDescent="0.25"/>
    <row r="2363" ht="12.75" hidden="1" x14ac:dyDescent="0.25"/>
    <row r="2364" ht="12.75" hidden="1" x14ac:dyDescent="0.25"/>
    <row r="2365" ht="12.75" hidden="1" x14ac:dyDescent="0.25"/>
    <row r="2366" ht="12.75" hidden="1" x14ac:dyDescent="0.25"/>
    <row r="2367" ht="12.75" hidden="1" x14ac:dyDescent="0.25"/>
    <row r="2368" ht="12.75" hidden="1" x14ac:dyDescent="0.25"/>
    <row r="2369" ht="12.75" hidden="1" x14ac:dyDescent="0.25"/>
    <row r="2370" ht="12.75" hidden="1" x14ac:dyDescent="0.25"/>
    <row r="2371" ht="12.75" hidden="1" x14ac:dyDescent="0.25"/>
    <row r="2372" ht="12.75" hidden="1" x14ac:dyDescent="0.25"/>
    <row r="2373" ht="12.75" hidden="1" x14ac:dyDescent="0.25"/>
    <row r="2374" ht="12.75" hidden="1" x14ac:dyDescent="0.25"/>
    <row r="2375" ht="12.75" hidden="1" x14ac:dyDescent="0.25"/>
    <row r="2376" ht="12.75" hidden="1" x14ac:dyDescent="0.25"/>
    <row r="2377" ht="12.75" hidden="1" x14ac:dyDescent="0.25"/>
    <row r="2378" ht="12.75" hidden="1" x14ac:dyDescent="0.25"/>
    <row r="2379" ht="12.75" hidden="1" x14ac:dyDescent="0.25"/>
    <row r="2380" ht="12.75" hidden="1" x14ac:dyDescent="0.25"/>
    <row r="2381" ht="12.75" hidden="1" x14ac:dyDescent="0.25"/>
    <row r="2382" ht="12.75" hidden="1" x14ac:dyDescent="0.25"/>
    <row r="2383" ht="12.75" hidden="1" x14ac:dyDescent="0.25"/>
    <row r="2384" ht="12.75" hidden="1" x14ac:dyDescent="0.25"/>
    <row r="2385" ht="12.75" hidden="1" x14ac:dyDescent="0.25"/>
    <row r="2386" ht="12.75" hidden="1" x14ac:dyDescent="0.25"/>
    <row r="2387" ht="12.75" hidden="1" x14ac:dyDescent="0.25"/>
    <row r="2388" ht="12.75" hidden="1" x14ac:dyDescent="0.25"/>
    <row r="2389" ht="12.75" hidden="1" x14ac:dyDescent="0.25"/>
    <row r="2390" ht="12.75" hidden="1" x14ac:dyDescent="0.25"/>
    <row r="2391" ht="12.75" hidden="1" x14ac:dyDescent="0.25"/>
    <row r="2392" ht="12.75" hidden="1" x14ac:dyDescent="0.25"/>
    <row r="2393" ht="12.75" hidden="1" x14ac:dyDescent="0.25"/>
    <row r="2394" ht="12.75" hidden="1" x14ac:dyDescent="0.25"/>
    <row r="2395" ht="12.75" hidden="1" x14ac:dyDescent="0.25"/>
    <row r="2396" ht="12.75" hidden="1" x14ac:dyDescent="0.25"/>
    <row r="2397" ht="12.75" hidden="1" x14ac:dyDescent="0.25"/>
    <row r="2398" ht="12.75" hidden="1" x14ac:dyDescent="0.25"/>
    <row r="2399" ht="12.75" hidden="1" x14ac:dyDescent="0.25"/>
    <row r="2400" ht="12.75" hidden="1" x14ac:dyDescent="0.25"/>
    <row r="2401" ht="12.75" hidden="1" x14ac:dyDescent="0.25"/>
    <row r="2402" ht="12.75" hidden="1" x14ac:dyDescent="0.25"/>
    <row r="2403" ht="12.75" hidden="1" x14ac:dyDescent="0.25"/>
    <row r="2404" ht="12.75" hidden="1" x14ac:dyDescent="0.25"/>
    <row r="2405" ht="12.75" hidden="1" x14ac:dyDescent="0.25"/>
    <row r="2406" ht="12.75" hidden="1" x14ac:dyDescent="0.25"/>
    <row r="2407" ht="12.75" hidden="1" x14ac:dyDescent="0.25"/>
    <row r="2408" ht="12.75" hidden="1" x14ac:dyDescent="0.25"/>
    <row r="2409" ht="12.75" hidden="1" x14ac:dyDescent="0.25"/>
    <row r="2410" ht="12.75" hidden="1" x14ac:dyDescent="0.25"/>
    <row r="2411" ht="12.75" hidden="1" x14ac:dyDescent="0.25"/>
    <row r="2412" ht="12.75" hidden="1" x14ac:dyDescent="0.25"/>
    <row r="2413" ht="12.75" hidden="1" x14ac:dyDescent="0.25"/>
    <row r="2414" ht="12.75" hidden="1" x14ac:dyDescent="0.25"/>
    <row r="2415" ht="12.75" hidden="1" x14ac:dyDescent="0.25"/>
    <row r="2416" ht="12.75" hidden="1" x14ac:dyDescent="0.25"/>
    <row r="2417" ht="12.75" hidden="1" x14ac:dyDescent="0.25"/>
    <row r="2418" ht="12.75" hidden="1" x14ac:dyDescent="0.25"/>
    <row r="2419" ht="12.75" hidden="1" x14ac:dyDescent="0.25"/>
    <row r="2420" ht="12.75" hidden="1" x14ac:dyDescent="0.25"/>
    <row r="2421" ht="12.75" hidden="1" x14ac:dyDescent="0.25"/>
    <row r="2422" ht="12.75" hidden="1" x14ac:dyDescent="0.25"/>
    <row r="2423" ht="12.75" hidden="1" x14ac:dyDescent="0.25"/>
    <row r="2424" ht="12.75" hidden="1" x14ac:dyDescent="0.25"/>
    <row r="2425" ht="12.75" hidden="1" x14ac:dyDescent="0.25"/>
    <row r="2426" ht="12.75" hidden="1" x14ac:dyDescent="0.25"/>
    <row r="2427" ht="12.75" hidden="1" x14ac:dyDescent="0.25"/>
    <row r="2428" ht="12.75" hidden="1" x14ac:dyDescent="0.25"/>
    <row r="2429" ht="12.75" hidden="1" x14ac:dyDescent="0.25"/>
    <row r="2430" ht="12.75" hidden="1" x14ac:dyDescent="0.25"/>
    <row r="2431" ht="12.75" hidden="1" x14ac:dyDescent="0.25"/>
    <row r="2432" ht="12.75" hidden="1" x14ac:dyDescent="0.25"/>
    <row r="2433" ht="12.75" hidden="1" x14ac:dyDescent="0.25"/>
    <row r="2434" ht="12.75" hidden="1" x14ac:dyDescent="0.25"/>
    <row r="2435" ht="12.75" hidden="1" x14ac:dyDescent="0.25"/>
    <row r="2436" ht="12.75" hidden="1" x14ac:dyDescent="0.25"/>
    <row r="2437" ht="12.75" hidden="1" x14ac:dyDescent="0.25"/>
    <row r="2438" ht="12.75" hidden="1" x14ac:dyDescent="0.25"/>
    <row r="2439" ht="12.75" hidden="1" x14ac:dyDescent="0.25"/>
    <row r="2440" ht="12.75" hidden="1" x14ac:dyDescent="0.25"/>
    <row r="2441" ht="12.75" hidden="1" x14ac:dyDescent="0.25"/>
    <row r="2442" ht="12.75" hidden="1" x14ac:dyDescent="0.25"/>
    <row r="2443" ht="12.75" hidden="1" x14ac:dyDescent="0.25"/>
    <row r="2444" ht="12.75" hidden="1" x14ac:dyDescent="0.25"/>
    <row r="2445" ht="12.75" hidden="1" x14ac:dyDescent="0.25"/>
    <row r="2446" ht="12.75" hidden="1" x14ac:dyDescent="0.25"/>
    <row r="2447" ht="12.75" hidden="1" x14ac:dyDescent="0.25"/>
    <row r="2448" ht="12.75" hidden="1" x14ac:dyDescent="0.25"/>
    <row r="2449" ht="12.75" hidden="1" x14ac:dyDescent="0.25"/>
    <row r="2450" ht="12.75" hidden="1" x14ac:dyDescent="0.25"/>
    <row r="2451" ht="12.75" hidden="1" x14ac:dyDescent="0.25"/>
    <row r="2452" ht="12.75" hidden="1" x14ac:dyDescent="0.25"/>
    <row r="2453" ht="12.75" hidden="1" x14ac:dyDescent="0.25"/>
    <row r="2454" ht="12.75" hidden="1" x14ac:dyDescent="0.25"/>
    <row r="2455" ht="12.75" hidden="1" x14ac:dyDescent="0.25"/>
    <row r="2456" ht="12.75" hidden="1" x14ac:dyDescent="0.25"/>
    <row r="2457" ht="12.75" hidden="1" x14ac:dyDescent="0.25"/>
    <row r="2458" ht="12.75" hidden="1" x14ac:dyDescent="0.25"/>
    <row r="2459" ht="12.75" hidden="1" x14ac:dyDescent="0.25"/>
    <row r="2460" ht="12.75" hidden="1" x14ac:dyDescent="0.25"/>
    <row r="2461" ht="12.75" hidden="1" x14ac:dyDescent="0.25"/>
    <row r="2462" ht="12.75" hidden="1" x14ac:dyDescent="0.25"/>
    <row r="2463" ht="12.75" hidden="1" x14ac:dyDescent="0.25"/>
    <row r="2464" ht="12.75" hidden="1" x14ac:dyDescent="0.25"/>
    <row r="2465" ht="12.75" hidden="1" x14ac:dyDescent="0.25"/>
    <row r="2466" ht="12.75" hidden="1" x14ac:dyDescent="0.25"/>
    <row r="2467" ht="12.75" hidden="1" x14ac:dyDescent="0.25"/>
    <row r="2468" ht="12.75" hidden="1" x14ac:dyDescent="0.25"/>
    <row r="2469" ht="12.75" hidden="1" x14ac:dyDescent="0.25"/>
    <row r="2470" ht="12.75" hidden="1" x14ac:dyDescent="0.25"/>
    <row r="2471" ht="12.75" hidden="1" x14ac:dyDescent="0.25"/>
    <row r="2472" ht="12.75" hidden="1" x14ac:dyDescent="0.25"/>
    <row r="2473" ht="12.75" hidden="1" x14ac:dyDescent="0.25"/>
    <row r="2474" ht="12.75" hidden="1" x14ac:dyDescent="0.25"/>
    <row r="2475" ht="12.75" hidden="1" x14ac:dyDescent="0.25"/>
    <row r="2476" ht="12.75" hidden="1" x14ac:dyDescent="0.25"/>
    <row r="2477" ht="12.95" customHeight="1" x14ac:dyDescent="0.25"/>
  </sheetData>
  <sheetProtection algorithmName="SHA-512" hashValue="BOPWnS0NYaqMIqzWUKysrxPxxo632x09/euIviskXJG5Z923ieGxHzinhUeFMCaq1v4/GWk+2NydbrYKkDfltw==" saltValue="2tSOB0g8Bt5EBxghLeGh9g==" spinCount="100000" sheet="1" selectLockedCells="1"/>
  <dataConsolidate/>
  <mergeCells count="21">
    <mergeCell ref="A39:F39"/>
    <mergeCell ref="A1:F1"/>
    <mergeCell ref="G1:G3"/>
    <mergeCell ref="D2:F2"/>
    <mergeCell ref="A6:F6"/>
    <mergeCell ref="A7:E7"/>
    <mergeCell ref="A8:E8"/>
    <mergeCell ref="A9:F9"/>
    <mergeCell ref="A10:F10"/>
    <mergeCell ref="A11:F11"/>
    <mergeCell ref="A26:F26"/>
    <mergeCell ref="A87:F87"/>
    <mergeCell ref="A88:F88"/>
    <mergeCell ref="G96:G97"/>
    <mergeCell ref="A100:F100"/>
    <mergeCell ref="A59:F59"/>
    <mergeCell ref="A60:F60"/>
    <mergeCell ref="A68:F68"/>
    <mergeCell ref="A76:F76"/>
    <mergeCell ref="A85:F85"/>
    <mergeCell ref="A86:F86"/>
  </mergeCells>
  <conditionalFormatting sqref="A28:A37">
    <cfRule type="expression" dxfId="277" priority="5">
      <formula>MOD(A28,1)&gt;0</formula>
    </cfRule>
  </conditionalFormatting>
  <conditionalFormatting sqref="A13:A24">
    <cfRule type="expression" dxfId="276" priority="4">
      <formula>LEN(G13)&gt;0</formula>
    </cfRule>
  </conditionalFormatting>
  <conditionalFormatting sqref="C13:C24">
    <cfRule type="expression" dxfId="275" priority="3">
      <formula>C13&gt;Max_project_duration</formula>
    </cfRule>
  </conditionalFormatting>
  <conditionalFormatting sqref="F13:F24">
    <cfRule type="cellIs" dxfId="274" priority="2" operator="equal">
      <formula>0</formula>
    </cfRule>
  </conditionalFormatting>
  <conditionalFormatting sqref="B4">
    <cfRule type="expression" dxfId="273" priority="1">
      <formula>LEN($G$4)&gt;0</formula>
    </cfRule>
  </conditionalFormatting>
  <dataValidations count="13">
    <dataValidation type="whole" allowBlank="1" showInputMessage="1" showErrorMessage="1" errorTitle="Invalid nr of months" error="Provide a numerical value (max 96 months), rounded to full months" sqref="D41:D55">
      <formula1>1</formula1>
      <formula2>96</formula2>
    </dataValidation>
    <dataValidation type="decimal" allowBlank="1" showInputMessage="1" showErrorMessage="1" errorTitle="Invalid input hourly rate" error="Provide a numerical value (€ 0 - €300)" sqref="C41:C55">
      <formula1>0</formula1>
      <formula2>300</formula2>
    </dataValidation>
    <dataValidation type="decimal" allowBlank="1" showInputMessage="1" showErrorMessage="1" errorTitle="Invalid nr of hours" error="Provide a numerical value for the total number of hours." sqref="B41:B55">
      <formula1>0</formula1>
      <formula2>100000</formula2>
    </dataValidation>
    <dataValidation type="list" allowBlank="1" showInputMessage="1" showErrorMessage="1" sqref="E41:E55">
      <formula1>list_personnel_other_inst</formula1>
    </dataValidation>
    <dataValidation type="whole" allowBlank="1" showInputMessage="1" showErrorMessage="1" errorTitle="Invalid entry" error="Please enter the requested number of positions for which a bench fee is requested (round number &gt;0)" sqref="D28:D37">
      <formula1>0</formula1>
      <formula2>100</formula2>
    </dataValidation>
    <dataValidation type="list" allowBlank="1" showInputMessage="1" showErrorMessage="1" sqref="E29:E37">
      <formula1>$I$15:$I$25</formula1>
    </dataValidation>
    <dataValidation errorStyle="warning" allowBlank="1" showInputMessage="1" showErrorMessage="1" sqref="A28:A37"/>
    <dataValidation type="list" allowBlank="1" showInputMessage="1" showErrorMessage="1" sqref="E28">
      <formula1>$A$20:$A$25</formula1>
    </dataValidation>
    <dataValidation type="date" allowBlank="1" showInputMessage="1" showErrorMessage="1" errorTitle="Invalid entry" error="Please provide a valid provisional end date (dd/mm/yyyy)." sqref="D4">
      <formula1>43831</formula1>
      <formula2>73415</formula2>
    </dataValidation>
    <dataValidation type="date" allowBlank="1" showInputMessage="1" showErrorMessage="1" errorTitle="Invalid entry" error="Please provide a valid provisional start date (dd/mm/yyyy)." sqref="B4">
      <formula1>43831</formula1>
      <formula2>73415</formula2>
    </dataValidation>
    <dataValidation type="date" allowBlank="1" showInputMessage="1" showErrorMessage="1" errorTitle="Invalid entry" error="Please provide a valid date (dd/mm/yy)" sqref="B2">
      <formula1>43831</formula1>
      <formula2>73415</formula2>
    </dataValidation>
    <dataValidation type="list" allowBlank="1" showInputMessage="1" showErrorMessage="1" sqref="E13:E24">
      <formula1>list_academic_personnel</formula1>
    </dataValidation>
    <dataValidation type="list" allowBlank="1" showInputMessage="1" showErrorMessage="1" sqref="E70:E74 E78:E82 E90:E94 E102:E106 E62:E66">
      <formula1>list_ac_other_combined</formula1>
    </dataValidation>
  </dataValidations>
  <pageMargins left="0.7" right="0.7" top="0.75" bottom="0.75" header="0.3" footer="0.3"/>
  <pageSetup paperSize="9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C03E949B-9253-438C-B44A-66BD9F8E6188}">
            <xm:f>parameters!N359="issue"</xm:f>
            <x14:dxf>
              <font>
                <b val="0"/>
                <i val="0"/>
                <strike val="0"/>
                <color rgb="FFFF0000"/>
              </font>
            </x14:dxf>
          </x14:cfRule>
          <xm:sqref>A13:A24</xm:sqref>
        </x14:conditionalFormatting>
        <x14:conditionalFormatting xmlns:xm="http://schemas.microsoft.com/office/excel/2006/main">
          <x14:cfRule type="expression" priority="7" id="{9495B75A-0014-436E-B087-C76094782BEC}">
            <xm:f>VLOOKUP(A13,parameters!$A$55:$D$62,3,FALSE)=0</xm:f>
            <x14:dxf>
              <fill>
                <patternFill>
                  <bgColor rgb="FFCBDEDF"/>
                </patternFill>
              </fill>
            </x14:dxf>
          </x14:cfRule>
          <xm:sqref>D13:D24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parameters!$A$55:$A$62</xm:f>
          </x14:formula1>
          <xm:sqref>A13:A24</xm:sqref>
        </x14:dataValidation>
        <x14:dataValidation type="list" allowBlank="1" showInputMessage="1" showErrorMessage="1">
          <x14:formula1>
            <xm:f>parameters!$A$71:$A$89</xm:f>
          </x14:formula1>
          <xm:sqref>A41:A55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2:DB824"/>
  <sheetViews>
    <sheetView topLeftCell="A34" zoomScale="85" zoomScaleNormal="85" workbookViewId="0">
      <selection activeCell="A75" sqref="A75"/>
    </sheetView>
  </sheetViews>
  <sheetFormatPr defaultColWidth="9.140625" defaultRowHeight="15" outlineLevelRow="1" x14ac:dyDescent="0.25"/>
  <cols>
    <col min="1" max="1" width="46.140625" style="39" customWidth="1"/>
    <col min="2" max="2" width="16.42578125" style="39" customWidth="1"/>
    <col min="3" max="3" width="37.7109375" style="39" customWidth="1"/>
    <col min="4" max="4" width="12.42578125" style="39" customWidth="1"/>
    <col min="5" max="5" width="36.85546875" style="39" customWidth="1"/>
    <col min="6" max="6" width="12.42578125" style="39" customWidth="1"/>
    <col min="7" max="7" width="19" style="39" customWidth="1"/>
    <col min="8" max="8" width="14.85546875" style="39" customWidth="1"/>
    <col min="9" max="9" width="12.42578125" style="39" customWidth="1"/>
    <col min="10" max="10" width="13.5703125" style="39" customWidth="1"/>
    <col min="11" max="11" width="13" style="39" customWidth="1"/>
    <col min="12" max="14" width="13.5703125" style="39" customWidth="1"/>
    <col min="15" max="15" width="13.28515625" style="39" customWidth="1"/>
    <col min="16" max="16" width="13.5703125" style="39" customWidth="1"/>
    <col min="17" max="17" width="13.28515625" style="39" customWidth="1"/>
    <col min="18" max="19" width="13.5703125" style="39" customWidth="1"/>
    <col min="20" max="20" width="14" style="39" customWidth="1"/>
    <col min="21" max="21" width="13.5703125" style="39" customWidth="1"/>
    <col min="22" max="24" width="14" style="39" customWidth="1"/>
    <col min="25" max="25" width="13.7109375" style="39" customWidth="1"/>
    <col min="26" max="26" width="14" style="39" customWidth="1"/>
    <col min="27" max="27" width="13.7109375" style="39" customWidth="1"/>
    <col min="28" max="30" width="14" style="39" customWidth="1"/>
    <col min="31" max="31" width="13.5703125" style="39" customWidth="1"/>
    <col min="32" max="34" width="14" style="39" customWidth="1"/>
    <col min="35" max="35" width="13.7109375" style="39" customWidth="1"/>
    <col min="36" max="36" width="14" style="39" customWidth="1"/>
    <col min="37" max="37" width="13.7109375" style="39" customWidth="1"/>
    <col min="38" max="40" width="14" style="39" customWidth="1"/>
    <col min="41" max="41" width="13.5703125" style="39" customWidth="1"/>
    <col min="42" max="44" width="14" style="39" customWidth="1"/>
    <col min="45" max="45" width="13.7109375" style="39" customWidth="1"/>
    <col min="46" max="46" width="14" style="39" customWidth="1"/>
    <col min="47" max="47" width="13.7109375" style="39" customWidth="1"/>
    <col min="48" max="49" width="14" style="39" customWidth="1"/>
    <col min="50" max="50" width="13.7109375" style="39" customWidth="1"/>
    <col min="51" max="51" width="13.28515625" style="39" customWidth="1"/>
    <col min="52" max="54" width="13.7109375" style="39" customWidth="1"/>
    <col min="55" max="55" width="13.5703125" style="39" customWidth="1"/>
    <col min="56" max="56" width="13.7109375" style="39" customWidth="1"/>
    <col min="57" max="57" width="13.5703125" style="39" customWidth="1"/>
    <col min="58" max="59" width="13.7109375" style="39" customWidth="1"/>
    <col min="60" max="60" width="14" style="39" customWidth="1"/>
    <col min="61" max="61" width="13.5703125" style="39" customWidth="1"/>
    <col min="62" max="64" width="14" style="39" customWidth="1"/>
    <col min="65" max="65" width="13.7109375" style="39" customWidth="1"/>
    <col min="66" max="66" width="14" style="39" customWidth="1"/>
    <col min="67" max="67" width="13.7109375" style="39" customWidth="1"/>
    <col min="68" max="69" width="14" style="39" customWidth="1"/>
    <col min="70" max="70" width="13.7109375" style="39" customWidth="1"/>
    <col min="71" max="71" width="13.28515625" style="39" customWidth="1"/>
    <col min="72" max="74" width="13.7109375" style="39" customWidth="1"/>
    <col min="75" max="75" width="13.5703125" style="39" customWidth="1"/>
    <col min="76" max="76" width="13.7109375" style="39" customWidth="1"/>
    <col min="77" max="77" width="13.5703125" style="39" customWidth="1"/>
    <col min="78" max="79" width="13.7109375" style="39" customWidth="1"/>
    <col min="80" max="80" width="14" style="39" customWidth="1"/>
    <col min="81" max="81" width="13.5703125" style="39" customWidth="1"/>
    <col min="82" max="84" width="14" style="39" customWidth="1"/>
    <col min="85" max="85" width="13.7109375" style="39" customWidth="1"/>
    <col min="86" max="86" width="14" style="39" customWidth="1"/>
    <col min="87" max="87" width="13.7109375" style="39" customWidth="1"/>
    <col min="88" max="90" width="14" style="39" customWidth="1"/>
    <col min="91" max="91" width="13.5703125" style="39" customWidth="1"/>
    <col min="92" max="94" width="14" style="39" customWidth="1"/>
    <col min="95" max="95" width="13.7109375" style="39" customWidth="1"/>
    <col min="96" max="96" width="14" style="39" customWidth="1"/>
    <col min="97" max="97" width="13.7109375" style="39" customWidth="1"/>
    <col min="98" max="16384" width="9.140625" style="39"/>
  </cols>
  <sheetData>
    <row r="2" spans="1:2" ht="18.75" x14ac:dyDescent="0.25">
      <c r="A2" s="120" t="s">
        <v>200</v>
      </c>
    </row>
    <row r="3" spans="1:2" x14ac:dyDescent="0.25">
      <c r="A3" s="39" t="s">
        <v>205</v>
      </c>
      <c r="B3" s="170"/>
    </row>
    <row r="4" spans="1:2" x14ac:dyDescent="0.25">
      <c r="A4" s="39" t="s">
        <v>191</v>
      </c>
      <c r="B4" s="69">
        <v>300000</v>
      </c>
    </row>
    <row r="5" spans="1:2" x14ac:dyDescent="0.25">
      <c r="A5" s="39" t="s">
        <v>204</v>
      </c>
      <c r="B5" s="147">
        <v>24</v>
      </c>
    </row>
    <row r="6" spans="1:2" x14ac:dyDescent="0.25">
      <c r="B6" s="147"/>
    </row>
    <row r="7" spans="1:2" ht="18.75" x14ac:dyDescent="0.25">
      <c r="A7" s="120" t="s">
        <v>206</v>
      </c>
      <c r="B7" s="147"/>
    </row>
    <row r="8" spans="1:2" ht="15" customHeight="1" x14ac:dyDescent="0.25">
      <c r="A8" s="39" t="s">
        <v>192</v>
      </c>
      <c r="B8" s="69">
        <v>5000</v>
      </c>
    </row>
    <row r="9" spans="1:2" x14ac:dyDescent="0.25">
      <c r="A9" s="39" t="s">
        <v>195</v>
      </c>
      <c r="B9" s="69" t="s">
        <v>700</v>
      </c>
    </row>
    <row r="10" spans="1:2" x14ac:dyDescent="0.25">
      <c r="A10" s="39" t="s">
        <v>207</v>
      </c>
      <c r="B10" s="168">
        <v>44378</v>
      </c>
    </row>
    <row r="11" spans="1:2" x14ac:dyDescent="0.25">
      <c r="A11" s="39" t="s">
        <v>208</v>
      </c>
      <c r="B11" s="168">
        <v>44044</v>
      </c>
    </row>
    <row r="12" spans="1:2" x14ac:dyDescent="0.25">
      <c r="A12" s="39" t="s">
        <v>209</v>
      </c>
      <c r="B12" s="169">
        <v>2017</v>
      </c>
    </row>
    <row r="13" spans="1:2" x14ac:dyDescent="0.25">
      <c r="A13" s="39" t="s">
        <v>227</v>
      </c>
      <c r="B13" s="169" t="s">
        <v>228</v>
      </c>
    </row>
    <row r="14" spans="1:2" x14ac:dyDescent="0.25">
      <c r="A14" s="39" t="s">
        <v>647</v>
      </c>
      <c r="B14" s="169">
        <v>1410</v>
      </c>
    </row>
    <row r="15" spans="1:2" x14ac:dyDescent="0.25">
      <c r="A15" s="39" t="s">
        <v>210</v>
      </c>
      <c r="B15" s="69">
        <v>150000</v>
      </c>
    </row>
    <row r="16" spans="1:2" x14ac:dyDescent="0.25">
      <c r="B16" s="69"/>
    </row>
    <row r="17" spans="1:2" ht="18.75" x14ac:dyDescent="0.25">
      <c r="A17" s="120" t="s">
        <v>225</v>
      </c>
      <c r="B17" s="69"/>
    </row>
    <row r="18" spans="1:2" ht="31.5" customHeight="1" x14ac:dyDescent="0.25">
      <c r="A18" s="244" t="s">
        <v>226</v>
      </c>
      <c r="B18" s="205">
        <v>15000</v>
      </c>
    </row>
    <row r="19" spans="1:2" ht="31.5" customHeight="1" x14ac:dyDescent="0.25">
      <c r="A19" s="244" t="s">
        <v>646</v>
      </c>
      <c r="B19" s="247">
        <v>25</v>
      </c>
    </row>
    <row r="20" spans="1:2" ht="33" customHeight="1" x14ac:dyDescent="0.25">
      <c r="A20" s="244" t="s">
        <v>645</v>
      </c>
      <c r="B20" s="245">
        <v>0</v>
      </c>
    </row>
    <row r="21" spans="1:2" ht="45.75" customHeight="1" x14ac:dyDescent="0.25">
      <c r="A21" s="244" t="s">
        <v>644</v>
      </c>
      <c r="B21" s="205">
        <v>15000</v>
      </c>
    </row>
    <row r="22" spans="1:2" ht="15" customHeight="1" x14ac:dyDescent="0.25">
      <c r="A22" s="246" t="s">
        <v>229</v>
      </c>
      <c r="B22" s="205"/>
    </row>
    <row r="23" spans="1:2" ht="15" customHeight="1" x14ac:dyDescent="0.25">
      <c r="A23" s="246"/>
      <c r="B23" s="205"/>
    </row>
    <row r="24" spans="1:2" ht="15" customHeight="1" x14ac:dyDescent="0.25">
      <c r="A24" s="120"/>
      <c r="B24" s="69"/>
    </row>
    <row r="25" spans="1:2" ht="18.75" x14ac:dyDescent="0.25">
      <c r="A25" s="120" t="s">
        <v>15</v>
      </c>
      <c r="B25" s="69"/>
    </row>
    <row r="26" spans="1:2" x14ac:dyDescent="0.25">
      <c r="A26" s="39" t="s">
        <v>211</v>
      </c>
      <c r="B26" s="69" t="s">
        <v>212</v>
      </c>
    </row>
    <row r="27" spans="1:2" x14ac:dyDescent="0.25">
      <c r="A27" s="39" t="s">
        <v>213</v>
      </c>
      <c r="B27" s="69">
        <v>150000</v>
      </c>
    </row>
    <row r="28" spans="1:2" x14ac:dyDescent="0.25">
      <c r="A28" s="39" t="s">
        <v>214</v>
      </c>
      <c r="B28" s="171">
        <v>0.25</v>
      </c>
    </row>
    <row r="29" spans="1:2" x14ac:dyDescent="0.25">
      <c r="A29" s="39" t="s">
        <v>215</v>
      </c>
      <c r="B29" s="69">
        <v>150000</v>
      </c>
    </row>
    <row r="30" spans="1:2" x14ac:dyDescent="0.25">
      <c r="A30" s="39" t="s">
        <v>216</v>
      </c>
      <c r="B30" s="69">
        <v>500000</v>
      </c>
    </row>
    <row r="31" spans="1:2" x14ac:dyDescent="0.25">
      <c r="B31" s="69"/>
    </row>
    <row r="32" spans="1:2" ht="18.75" x14ac:dyDescent="0.25">
      <c r="A32" s="120" t="s">
        <v>230</v>
      </c>
      <c r="B32" s="69"/>
    </row>
    <row r="33" spans="1:2" x14ac:dyDescent="0.25">
      <c r="A33" s="39" t="s">
        <v>231</v>
      </c>
      <c r="B33" s="171">
        <v>0.05</v>
      </c>
    </row>
    <row r="34" spans="1:2" x14ac:dyDescent="0.25">
      <c r="A34" s="39" t="s">
        <v>232</v>
      </c>
      <c r="B34" s="69">
        <v>30000</v>
      </c>
    </row>
    <row r="36" spans="1:2" ht="18.75" x14ac:dyDescent="0.25">
      <c r="A36" s="120" t="s">
        <v>19</v>
      </c>
    </row>
    <row r="37" spans="1:2" x14ac:dyDescent="0.25">
      <c r="A37" s="39" t="s">
        <v>233</v>
      </c>
      <c r="B37" s="69">
        <v>25000</v>
      </c>
    </row>
    <row r="38" spans="1:2" x14ac:dyDescent="0.25">
      <c r="A38" s="39" t="s">
        <v>234</v>
      </c>
      <c r="B38" s="171">
        <v>0.25</v>
      </c>
    </row>
    <row r="39" spans="1:2" x14ac:dyDescent="0.25">
      <c r="B39" s="171"/>
    </row>
    <row r="40" spans="1:2" ht="18.75" x14ac:dyDescent="0.25">
      <c r="A40" s="120" t="s">
        <v>235</v>
      </c>
      <c r="B40" s="171"/>
    </row>
    <row r="41" spans="1:2" x14ac:dyDescent="0.25">
      <c r="A41" s="39" t="s">
        <v>236</v>
      </c>
      <c r="B41" s="171">
        <v>0.15</v>
      </c>
    </row>
    <row r="42" spans="1:2" ht="30" x14ac:dyDescent="0.25">
      <c r="A42" s="202" t="s">
        <v>656</v>
      </c>
      <c r="B42" s="205">
        <v>50000</v>
      </c>
    </row>
    <row r="43" spans="1:2" x14ac:dyDescent="0.25">
      <c r="A43" s="202"/>
      <c r="B43" s="205"/>
    </row>
    <row r="44" spans="1:2" ht="18.75" x14ac:dyDescent="0.25">
      <c r="A44" s="206" t="s">
        <v>20</v>
      </c>
      <c r="B44" s="205"/>
    </row>
    <row r="45" spans="1:2" x14ac:dyDescent="0.25">
      <c r="A45" s="202" t="s">
        <v>237</v>
      </c>
      <c r="B45" s="171">
        <v>0.5</v>
      </c>
    </row>
    <row r="46" spans="1:2" x14ac:dyDescent="0.25">
      <c r="A46" s="202" t="s">
        <v>238</v>
      </c>
      <c r="B46" s="171">
        <v>1</v>
      </c>
    </row>
    <row r="47" spans="1:2" x14ac:dyDescent="0.25">
      <c r="A47" s="202" t="s">
        <v>239</v>
      </c>
      <c r="B47" s="171">
        <v>0.48</v>
      </c>
    </row>
    <row r="48" spans="1:2" x14ac:dyDescent="0.25">
      <c r="A48" s="202" t="s">
        <v>240</v>
      </c>
      <c r="B48" s="171" t="s">
        <v>701</v>
      </c>
    </row>
    <row r="49" spans="1:98" x14ac:dyDescent="0.25">
      <c r="A49" s="202"/>
      <c r="B49" s="205"/>
    </row>
    <row r="52" spans="1:98" ht="18.75" x14ac:dyDescent="0.25">
      <c r="A52" s="120" t="s">
        <v>221</v>
      </c>
    </row>
    <row r="54" spans="1:98" ht="15.75" outlineLevel="1" thickBot="1" x14ac:dyDescent="0.3">
      <c r="A54" s="54" t="s">
        <v>189</v>
      </c>
      <c r="B54" s="188" t="s">
        <v>224</v>
      </c>
      <c r="C54" s="55" t="s">
        <v>93</v>
      </c>
      <c r="D54" s="55" t="s">
        <v>94</v>
      </c>
      <c r="E54" s="55" t="s">
        <v>95</v>
      </c>
      <c r="F54" s="55" t="s">
        <v>96</v>
      </c>
      <c r="G54" s="55" t="s">
        <v>97</v>
      </c>
      <c r="H54" s="55" t="s">
        <v>98</v>
      </c>
      <c r="I54" s="55" t="s">
        <v>99</v>
      </c>
      <c r="J54" s="55" t="s">
        <v>100</v>
      </c>
      <c r="K54" s="55" t="s">
        <v>101</v>
      </c>
      <c r="L54" s="55" t="s">
        <v>102</v>
      </c>
      <c r="M54" s="55" t="s">
        <v>103</v>
      </c>
      <c r="N54" s="55" t="s">
        <v>104</v>
      </c>
      <c r="O54" s="55" t="s">
        <v>105</v>
      </c>
      <c r="P54" s="55" t="s">
        <v>106</v>
      </c>
      <c r="Q54" s="55" t="s">
        <v>107</v>
      </c>
      <c r="R54" s="55" t="s">
        <v>108</v>
      </c>
      <c r="S54" s="55" t="s">
        <v>109</v>
      </c>
      <c r="T54" s="55" t="s">
        <v>110</v>
      </c>
      <c r="U54" s="55" t="s">
        <v>111</v>
      </c>
      <c r="V54" s="55" t="s">
        <v>112</v>
      </c>
      <c r="W54" s="55" t="s">
        <v>113</v>
      </c>
      <c r="X54" s="55" t="s">
        <v>114</v>
      </c>
      <c r="Y54" s="55" t="s">
        <v>115</v>
      </c>
      <c r="Z54" s="55" t="s">
        <v>116</v>
      </c>
      <c r="AA54" s="55" t="s">
        <v>117</v>
      </c>
      <c r="AB54" s="55" t="s">
        <v>118</v>
      </c>
      <c r="AC54" s="55" t="s">
        <v>119</v>
      </c>
      <c r="AD54" s="55" t="s">
        <v>120</v>
      </c>
      <c r="AE54" s="55" t="s">
        <v>121</v>
      </c>
      <c r="AF54" s="55" t="s">
        <v>122</v>
      </c>
      <c r="AG54" s="55" t="s">
        <v>123</v>
      </c>
      <c r="AH54" s="55" t="s">
        <v>124</v>
      </c>
      <c r="AI54" s="55" t="s">
        <v>125</v>
      </c>
      <c r="AJ54" s="55" t="s">
        <v>126</v>
      </c>
      <c r="AK54" s="55" t="s">
        <v>127</v>
      </c>
      <c r="AL54" s="55" t="s">
        <v>128</v>
      </c>
      <c r="AM54" s="55" t="s">
        <v>129</v>
      </c>
      <c r="AN54" s="55" t="s">
        <v>130</v>
      </c>
      <c r="AO54" s="55" t="s">
        <v>131</v>
      </c>
      <c r="AP54" s="55" t="s">
        <v>132</v>
      </c>
      <c r="AQ54" s="55" t="s">
        <v>133</v>
      </c>
      <c r="AR54" s="55" t="s">
        <v>134</v>
      </c>
      <c r="AS54" s="55" t="s">
        <v>135</v>
      </c>
      <c r="AT54" s="55" t="s">
        <v>136</v>
      </c>
      <c r="AU54" s="55" t="s">
        <v>137</v>
      </c>
      <c r="AV54" s="55" t="s">
        <v>138</v>
      </c>
      <c r="AW54" s="55" t="s">
        <v>139</v>
      </c>
      <c r="AX54" s="55" t="s">
        <v>140</v>
      </c>
      <c r="AY54" s="55" t="s">
        <v>141</v>
      </c>
      <c r="AZ54" s="55" t="s">
        <v>142</v>
      </c>
      <c r="BA54" s="55" t="s">
        <v>143</v>
      </c>
      <c r="BB54" s="55" t="s">
        <v>144</v>
      </c>
      <c r="BC54" s="55" t="s">
        <v>145</v>
      </c>
      <c r="BD54" s="55" t="s">
        <v>146</v>
      </c>
      <c r="BE54" s="55" t="s">
        <v>147</v>
      </c>
      <c r="BF54" s="55" t="s">
        <v>148</v>
      </c>
      <c r="BG54" s="55" t="s">
        <v>149</v>
      </c>
      <c r="BH54" s="55" t="s">
        <v>150</v>
      </c>
      <c r="BI54" s="55" t="s">
        <v>151</v>
      </c>
      <c r="BJ54" s="55" t="s">
        <v>152</v>
      </c>
      <c r="BK54" s="55" t="s">
        <v>153</v>
      </c>
      <c r="BL54" s="55" t="s">
        <v>154</v>
      </c>
      <c r="BM54" s="55" t="s">
        <v>155</v>
      </c>
      <c r="BN54" s="55" t="s">
        <v>156</v>
      </c>
      <c r="BO54" s="55" t="s">
        <v>157</v>
      </c>
      <c r="BP54" s="55" t="s">
        <v>158</v>
      </c>
      <c r="BQ54" s="55" t="s">
        <v>159</v>
      </c>
      <c r="BR54" s="55" t="s">
        <v>160</v>
      </c>
      <c r="BS54" s="55" t="s">
        <v>161</v>
      </c>
      <c r="BT54" s="55" t="s">
        <v>162</v>
      </c>
      <c r="BU54" s="55" t="s">
        <v>163</v>
      </c>
      <c r="BV54" s="55" t="s">
        <v>164</v>
      </c>
      <c r="BW54" s="55" t="s">
        <v>165</v>
      </c>
      <c r="BX54" s="55" t="s">
        <v>166</v>
      </c>
      <c r="BY54" s="55" t="s">
        <v>167</v>
      </c>
      <c r="BZ54" s="55" t="s">
        <v>168</v>
      </c>
      <c r="CA54" s="55" t="s">
        <v>169</v>
      </c>
      <c r="CB54" s="55" t="s">
        <v>170</v>
      </c>
      <c r="CC54" s="55" t="s">
        <v>171</v>
      </c>
      <c r="CD54" s="55" t="s">
        <v>172</v>
      </c>
      <c r="CE54" s="55" t="s">
        <v>173</v>
      </c>
      <c r="CF54" s="55" t="s">
        <v>174</v>
      </c>
      <c r="CG54" s="55" t="s">
        <v>175</v>
      </c>
      <c r="CH54" s="55" t="s">
        <v>176</v>
      </c>
      <c r="CI54" s="55" t="s">
        <v>177</v>
      </c>
      <c r="CJ54" s="55" t="s">
        <v>178</v>
      </c>
      <c r="CK54" s="55" t="s">
        <v>179</v>
      </c>
      <c r="CL54" s="55" t="s">
        <v>180</v>
      </c>
      <c r="CM54" s="55" t="s">
        <v>181</v>
      </c>
      <c r="CN54" s="55" t="s">
        <v>182</v>
      </c>
      <c r="CO54" s="55" t="s">
        <v>183</v>
      </c>
      <c r="CP54" s="55" t="s">
        <v>184</v>
      </c>
      <c r="CQ54" s="55" t="s">
        <v>185</v>
      </c>
      <c r="CR54" s="55" t="s">
        <v>186</v>
      </c>
      <c r="CS54" s="55" t="s">
        <v>187</v>
      </c>
      <c r="CT54" s="55" t="s">
        <v>188</v>
      </c>
    </row>
    <row r="55" spans="1:98" s="151" customFormat="1" outlineLevel="1" x14ac:dyDescent="0.25">
      <c r="A55" s="148" t="s">
        <v>46</v>
      </c>
      <c r="B55" s="56" t="s">
        <v>22</v>
      </c>
      <c r="C55" s="149">
        <v>6255</v>
      </c>
      <c r="D55" s="149">
        <v>12510</v>
      </c>
      <c r="E55" s="149">
        <v>18765</v>
      </c>
      <c r="F55" s="149">
        <v>25020</v>
      </c>
      <c r="G55" s="149">
        <v>31275</v>
      </c>
      <c r="H55" s="149">
        <v>37530</v>
      </c>
      <c r="I55" s="149">
        <v>43785</v>
      </c>
      <c r="J55" s="149">
        <v>50040</v>
      </c>
      <c r="K55" s="149">
        <v>56295</v>
      </c>
      <c r="L55" s="149">
        <v>62550</v>
      </c>
      <c r="M55" s="149">
        <v>68805</v>
      </c>
      <c r="N55" s="149">
        <v>81315</v>
      </c>
      <c r="O55" s="149">
        <v>88248</v>
      </c>
      <c r="P55" s="149">
        <v>95181</v>
      </c>
      <c r="Q55" s="149">
        <v>102115</v>
      </c>
      <c r="R55" s="149">
        <v>109048</v>
      </c>
      <c r="S55" s="149">
        <v>115981</v>
      </c>
      <c r="T55" s="149">
        <v>122914</v>
      </c>
      <c r="U55" s="149">
        <v>129847</v>
      </c>
      <c r="V55" s="149">
        <v>136780</v>
      </c>
      <c r="W55" s="149">
        <v>143714</v>
      </c>
      <c r="X55" s="149">
        <v>150647</v>
      </c>
      <c r="Y55" s="149">
        <v>157580</v>
      </c>
      <c r="Z55" s="149">
        <v>164513</v>
      </c>
      <c r="AA55" s="149">
        <v>171607</v>
      </c>
      <c r="AB55" s="149">
        <v>178700</v>
      </c>
      <c r="AC55" s="149">
        <v>185794</v>
      </c>
      <c r="AD55" s="149">
        <v>192888</v>
      </c>
      <c r="AE55" s="149">
        <v>199981</v>
      </c>
      <c r="AF55" s="149">
        <v>207075</v>
      </c>
      <c r="AG55" s="149">
        <v>214169</v>
      </c>
      <c r="AH55" s="149">
        <v>221262</v>
      </c>
      <c r="AI55" s="149">
        <v>228356</v>
      </c>
      <c r="AJ55" s="149">
        <v>235450</v>
      </c>
      <c r="AK55" s="149">
        <v>242543</v>
      </c>
      <c r="AL55" s="149">
        <v>249637</v>
      </c>
      <c r="AM55" s="149">
        <v>256895</v>
      </c>
      <c r="AN55" s="149">
        <v>264153</v>
      </c>
      <c r="AO55" s="149">
        <v>271411</v>
      </c>
      <c r="AP55" s="149">
        <v>278668</v>
      </c>
      <c r="AQ55" s="149">
        <v>285926</v>
      </c>
      <c r="AR55" s="149">
        <v>293184</v>
      </c>
      <c r="AS55" s="149">
        <v>300442</v>
      </c>
      <c r="AT55" s="149">
        <v>307700</v>
      </c>
      <c r="AU55" s="149">
        <v>314958</v>
      </c>
      <c r="AV55" s="149">
        <v>322215</v>
      </c>
      <c r="AW55" s="149">
        <v>329473</v>
      </c>
      <c r="AX55" s="149">
        <v>336731</v>
      </c>
      <c r="AY55" s="149">
        <v>344157</v>
      </c>
      <c r="AZ55" s="149">
        <v>351583</v>
      </c>
      <c r="BA55" s="149">
        <v>359009</v>
      </c>
      <c r="BB55" s="149">
        <v>366434</v>
      </c>
      <c r="BC55" s="149">
        <v>373860</v>
      </c>
      <c r="BD55" s="149">
        <v>381286</v>
      </c>
      <c r="BE55" s="149">
        <v>388712</v>
      </c>
      <c r="BF55" s="149">
        <v>396138</v>
      </c>
      <c r="BG55" s="149">
        <v>403564</v>
      </c>
      <c r="BH55" s="149">
        <v>410989</v>
      </c>
      <c r="BI55" s="149">
        <v>418415</v>
      </c>
      <c r="BJ55" s="149">
        <v>425841</v>
      </c>
      <c r="BK55" s="149">
        <v>433439</v>
      </c>
      <c r="BL55" s="149">
        <v>441036</v>
      </c>
      <c r="BM55" s="149">
        <v>448634</v>
      </c>
      <c r="BN55" s="149">
        <v>456232</v>
      </c>
      <c r="BO55" s="149">
        <v>463829</v>
      </c>
      <c r="BP55" s="149">
        <v>471427</v>
      </c>
      <c r="BQ55" s="149">
        <v>479025</v>
      </c>
      <c r="BR55" s="149">
        <v>486622</v>
      </c>
      <c r="BS55" s="149">
        <v>494220</v>
      </c>
      <c r="BT55" s="149">
        <v>501818</v>
      </c>
      <c r="BU55" s="149">
        <v>509415</v>
      </c>
      <c r="BV55" s="149">
        <v>517013</v>
      </c>
      <c r="BW55" s="149">
        <v>524787</v>
      </c>
      <c r="BX55" s="149">
        <v>532560</v>
      </c>
      <c r="BY55" s="149">
        <v>540334</v>
      </c>
      <c r="BZ55" s="149">
        <v>548107</v>
      </c>
      <c r="CA55" s="149">
        <v>555881</v>
      </c>
      <c r="CB55" s="149">
        <v>563654</v>
      </c>
      <c r="CC55" s="149">
        <v>571428</v>
      </c>
      <c r="CD55" s="149">
        <v>579201</v>
      </c>
      <c r="CE55" s="149">
        <v>586975</v>
      </c>
      <c r="CF55" s="149">
        <v>594748</v>
      </c>
      <c r="CG55" s="149">
        <v>602522</v>
      </c>
      <c r="CH55" s="149">
        <v>610295</v>
      </c>
      <c r="CI55" s="149">
        <v>618248</v>
      </c>
      <c r="CJ55" s="149">
        <v>626202</v>
      </c>
      <c r="CK55" s="149">
        <v>634155</v>
      </c>
      <c r="CL55" s="149">
        <v>642109</v>
      </c>
      <c r="CM55" s="149">
        <v>650062</v>
      </c>
      <c r="CN55" s="149">
        <v>658016</v>
      </c>
      <c r="CO55" s="149">
        <v>665969</v>
      </c>
      <c r="CP55" s="149">
        <v>673922</v>
      </c>
      <c r="CQ55" s="149">
        <v>681876</v>
      </c>
      <c r="CR55" s="149">
        <v>689829</v>
      </c>
      <c r="CS55" s="149">
        <v>697783</v>
      </c>
      <c r="CT55" s="150">
        <v>705736</v>
      </c>
    </row>
    <row r="56" spans="1:98" s="151" customFormat="1" outlineLevel="1" x14ac:dyDescent="0.25">
      <c r="A56" s="148" t="s">
        <v>50</v>
      </c>
      <c r="B56" s="56" t="s">
        <v>22</v>
      </c>
      <c r="C56" s="149">
        <v>6799</v>
      </c>
      <c r="D56" s="149">
        <v>13599</v>
      </c>
      <c r="E56" s="149">
        <v>20398</v>
      </c>
      <c r="F56" s="149">
        <v>27197</v>
      </c>
      <c r="G56" s="149">
        <v>33997</v>
      </c>
      <c r="H56" s="149">
        <v>40796</v>
      </c>
      <c r="I56" s="149">
        <v>47595</v>
      </c>
      <c r="J56" s="149">
        <v>54395</v>
      </c>
      <c r="K56" s="149">
        <v>61194</v>
      </c>
      <c r="L56" s="149">
        <v>67993</v>
      </c>
      <c r="M56" s="149">
        <v>74793</v>
      </c>
      <c r="N56" s="149">
        <v>88391</v>
      </c>
      <c r="O56" s="149">
        <v>95916</v>
      </c>
      <c r="P56" s="149">
        <v>103440</v>
      </c>
      <c r="Q56" s="149">
        <v>110965</v>
      </c>
      <c r="R56" s="149">
        <v>118490</v>
      </c>
      <c r="S56" s="149">
        <v>126014</v>
      </c>
      <c r="T56" s="149">
        <v>133539</v>
      </c>
      <c r="U56" s="149">
        <v>141064</v>
      </c>
      <c r="V56" s="149">
        <v>148588</v>
      </c>
      <c r="W56" s="149">
        <v>156113</v>
      </c>
      <c r="X56" s="149">
        <v>163638</v>
      </c>
      <c r="Y56" s="149">
        <v>171162</v>
      </c>
      <c r="Z56" s="149">
        <v>178687</v>
      </c>
      <c r="AA56" s="149">
        <v>186374</v>
      </c>
      <c r="AB56" s="149">
        <v>194060</v>
      </c>
      <c r="AC56" s="149">
        <v>201747</v>
      </c>
      <c r="AD56" s="149">
        <v>209433</v>
      </c>
      <c r="AE56" s="149">
        <v>217120</v>
      </c>
      <c r="AF56" s="149">
        <v>224807</v>
      </c>
      <c r="AG56" s="149">
        <v>232493</v>
      </c>
      <c r="AH56" s="149">
        <v>240180</v>
      </c>
      <c r="AI56" s="149">
        <v>247866</v>
      </c>
      <c r="AJ56" s="149">
        <v>255553</v>
      </c>
      <c r="AK56" s="149">
        <v>263239</v>
      </c>
      <c r="AL56" s="149">
        <v>270926</v>
      </c>
      <c r="AM56" s="149">
        <v>278778</v>
      </c>
      <c r="AN56" s="149">
        <v>286630</v>
      </c>
      <c r="AO56" s="149">
        <v>294483</v>
      </c>
      <c r="AP56" s="149">
        <v>302335</v>
      </c>
      <c r="AQ56" s="149">
        <v>310187</v>
      </c>
      <c r="AR56" s="149">
        <v>318039</v>
      </c>
      <c r="AS56" s="149">
        <v>325891</v>
      </c>
      <c r="AT56" s="149">
        <v>333743</v>
      </c>
      <c r="AU56" s="149">
        <v>341596</v>
      </c>
      <c r="AV56" s="149">
        <v>349448</v>
      </c>
      <c r="AW56" s="149">
        <v>357300</v>
      </c>
      <c r="AX56" s="149">
        <v>365152</v>
      </c>
      <c r="AY56" s="149">
        <v>373173</v>
      </c>
      <c r="AZ56" s="149">
        <v>381195</v>
      </c>
      <c r="BA56" s="149">
        <v>389216</v>
      </c>
      <c r="BB56" s="149">
        <v>397237</v>
      </c>
      <c r="BC56" s="149">
        <v>405258</v>
      </c>
      <c r="BD56" s="149">
        <v>413280</v>
      </c>
      <c r="BE56" s="149">
        <v>421301</v>
      </c>
      <c r="BF56" s="149">
        <v>429322</v>
      </c>
      <c r="BG56" s="149">
        <v>437343</v>
      </c>
      <c r="BH56" s="149">
        <v>445365</v>
      </c>
      <c r="BI56" s="149">
        <v>453386</v>
      </c>
      <c r="BJ56" s="149">
        <v>461407</v>
      </c>
      <c r="BK56" s="149">
        <v>469601</v>
      </c>
      <c r="BL56" s="149">
        <v>477795</v>
      </c>
      <c r="BM56" s="149">
        <v>485989</v>
      </c>
      <c r="BN56" s="149">
        <v>494183</v>
      </c>
      <c r="BO56" s="149">
        <v>502377</v>
      </c>
      <c r="BP56" s="149">
        <v>510571</v>
      </c>
      <c r="BQ56" s="149">
        <v>518764</v>
      </c>
      <c r="BR56" s="149">
        <v>526958</v>
      </c>
      <c r="BS56" s="149">
        <v>535152</v>
      </c>
      <c r="BT56" s="149">
        <v>543346</v>
      </c>
      <c r="BU56" s="149">
        <v>551540</v>
      </c>
      <c r="BV56" s="149">
        <v>559734</v>
      </c>
      <c r="BW56" s="149">
        <v>568104</v>
      </c>
      <c r="BX56" s="149">
        <v>576475</v>
      </c>
      <c r="BY56" s="149">
        <v>584845</v>
      </c>
      <c r="BZ56" s="149">
        <v>593215</v>
      </c>
      <c r="CA56" s="149">
        <v>601586</v>
      </c>
      <c r="CB56" s="149">
        <v>609956</v>
      </c>
      <c r="CC56" s="149">
        <v>618326</v>
      </c>
      <c r="CD56" s="149">
        <v>626697</v>
      </c>
      <c r="CE56" s="149">
        <v>635067</v>
      </c>
      <c r="CF56" s="149">
        <v>643437</v>
      </c>
      <c r="CG56" s="149">
        <v>651808</v>
      </c>
      <c r="CH56" s="149">
        <v>660178</v>
      </c>
      <c r="CI56" s="149">
        <v>668729</v>
      </c>
      <c r="CJ56" s="149">
        <v>677279</v>
      </c>
      <c r="CK56" s="149">
        <v>685830</v>
      </c>
      <c r="CL56" s="149">
        <v>694380</v>
      </c>
      <c r="CM56" s="149">
        <v>702931</v>
      </c>
      <c r="CN56" s="149">
        <v>711482</v>
      </c>
      <c r="CO56" s="149">
        <v>720032</v>
      </c>
      <c r="CP56" s="149">
        <v>728583</v>
      </c>
      <c r="CQ56" s="149">
        <v>737133</v>
      </c>
      <c r="CR56" s="149">
        <v>745684</v>
      </c>
      <c r="CS56" s="149">
        <v>754234</v>
      </c>
      <c r="CT56" s="150">
        <v>762785</v>
      </c>
    </row>
    <row r="57" spans="1:98" s="151" customFormat="1" outlineLevel="1" x14ac:dyDescent="0.25">
      <c r="A57" s="148" t="s">
        <v>47</v>
      </c>
      <c r="B57" s="56" t="s">
        <v>22</v>
      </c>
      <c r="C57" s="149">
        <v>4659</v>
      </c>
      <c r="D57" s="149">
        <v>9317</v>
      </c>
      <c r="E57" s="149">
        <v>13976</v>
      </c>
      <c r="F57" s="149">
        <v>18634</v>
      </c>
      <c r="G57" s="149">
        <v>23293</v>
      </c>
      <c r="H57" s="149">
        <v>27952</v>
      </c>
      <c r="I57" s="149">
        <v>32610</v>
      </c>
      <c r="J57" s="149">
        <v>37269</v>
      </c>
      <c r="K57" s="149">
        <v>41927</v>
      </c>
      <c r="L57" s="149">
        <v>46586</v>
      </c>
      <c r="M57" s="149">
        <v>51244</v>
      </c>
      <c r="N57" s="149">
        <v>60562</v>
      </c>
      <c r="O57" s="149">
        <v>65726</v>
      </c>
      <c r="P57" s="149">
        <v>70889</v>
      </c>
      <c r="Q57" s="149">
        <v>76053</v>
      </c>
      <c r="R57" s="149">
        <v>81216</v>
      </c>
      <c r="S57" s="149">
        <v>86380</v>
      </c>
      <c r="T57" s="149">
        <v>91544</v>
      </c>
      <c r="U57" s="149">
        <v>96707</v>
      </c>
      <c r="V57" s="149">
        <v>101871</v>
      </c>
      <c r="W57" s="149">
        <v>107034</v>
      </c>
      <c r="X57" s="149">
        <v>112198</v>
      </c>
      <c r="Y57" s="149">
        <v>117361</v>
      </c>
      <c r="Z57" s="149">
        <v>122525</v>
      </c>
      <c r="AA57" s="149">
        <v>127808</v>
      </c>
      <c r="AB57" s="149">
        <v>133092</v>
      </c>
      <c r="AC57" s="149">
        <v>138375</v>
      </c>
      <c r="AD57" s="149">
        <v>143658</v>
      </c>
      <c r="AE57" s="149">
        <v>148941</v>
      </c>
      <c r="AF57" s="149">
        <v>154225</v>
      </c>
      <c r="AG57" s="149">
        <v>159508</v>
      </c>
      <c r="AH57" s="149">
        <v>164791</v>
      </c>
      <c r="AI57" s="149">
        <v>170074</v>
      </c>
      <c r="AJ57" s="149">
        <v>175358</v>
      </c>
      <c r="AK57" s="149">
        <v>180641</v>
      </c>
      <c r="AL57" s="149">
        <v>185924</v>
      </c>
      <c r="AM57" s="149">
        <v>191330</v>
      </c>
      <c r="AN57" s="149">
        <v>196735</v>
      </c>
      <c r="AO57" s="149">
        <v>202141</v>
      </c>
      <c r="AP57" s="149">
        <v>207546</v>
      </c>
      <c r="AQ57" s="149">
        <v>212952</v>
      </c>
      <c r="AR57" s="149">
        <v>218357</v>
      </c>
      <c r="AS57" s="149">
        <v>223763</v>
      </c>
      <c r="AT57" s="149">
        <v>229168</v>
      </c>
      <c r="AU57" s="149">
        <v>234574</v>
      </c>
      <c r="AV57" s="149">
        <v>239979</v>
      </c>
      <c r="AW57" s="149">
        <v>245385</v>
      </c>
      <c r="AX57" s="149">
        <v>250790</v>
      </c>
      <c r="AY57" s="149">
        <v>256321</v>
      </c>
      <c r="AZ57" s="149">
        <v>261851</v>
      </c>
      <c r="BA57" s="149">
        <v>267382</v>
      </c>
      <c r="BB57" s="149">
        <v>272913</v>
      </c>
      <c r="BC57" s="149">
        <v>278443</v>
      </c>
      <c r="BD57" s="149">
        <v>283974</v>
      </c>
      <c r="BE57" s="149">
        <v>289505</v>
      </c>
      <c r="BF57" s="149">
        <v>295035</v>
      </c>
      <c r="BG57" s="149">
        <v>300566</v>
      </c>
      <c r="BH57" s="149">
        <v>306097</v>
      </c>
      <c r="BI57" s="149">
        <v>311627</v>
      </c>
      <c r="BJ57" s="149">
        <v>317158</v>
      </c>
      <c r="BK57" s="149">
        <v>322817</v>
      </c>
      <c r="BL57" s="149">
        <v>328475</v>
      </c>
      <c r="BM57" s="149">
        <v>334134</v>
      </c>
      <c r="BN57" s="149">
        <v>339792</v>
      </c>
      <c r="BO57" s="149">
        <v>345451</v>
      </c>
      <c r="BP57" s="149">
        <v>351110</v>
      </c>
      <c r="BQ57" s="149">
        <v>356768</v>
      </c>
      <c r="BR57" s="149">
        <v>362427</v>
      </c>
      <c r="BS57" s="149">
        <v>368085</v>
      </c>
      <c r="BT57" s="149">
        <v>373744</v>
      </c>
      <c r="BU57" s="149">
        <v>379402</v>
      </c>
      <c r="BV57" s="149">
        <v>385061</v>
      </c>
      <c r="BW57" s="149">
        <v>390851</v>
      </c>
      <c r="BX57" s="149">
        <v>396640</v>
      </c>
      <c r="BY57" s="149">
        <v>402430</v>
      </c>
      <c r="BZ57" s="149">
        <v>408219</v>
      </c>
      <c r="CA57" s="149">
        <v>414009</v>
      </c>
      <c r="CB57" s="149">
        <v>419798</v>
      </c>
      <c r="CC57" s="149">
        <v>425588</v>
      </c>
      <c r="CD57" s="149">
        <v>431377</v>
      </c>
      <c r="CE57" s="149">
        <v>437167</v>
      </c>
      <c r="CF57" s="149">
        <v>442956</v>
      </c>
      <c r="CG57" s="149">
        <v>448746</v>
      </c>
      <c r="CH57" s="149">
        <v>454535</v>
      </c>
      <c r="CI57" s="149">
        <v>460459</v>
      </c>
      <c r="CJ57" s="149">
        <v>466382</v>
      </c>
      <c r="CK57" s="149">
        <v>472306</v>
      </c>
      <c r="CL57" s="149">
        <v>478229</v>
      </c>
      <c r="CM57" s="149">
        <v>484153</v>
      </c>
      <c r="CN57" s="149">
        <v>490077</v>
      </c>
      <c r="CO57" s="149">
        <v>496000</v>
      </c>
      <c r="CP57" s="149">
        <v>501924</v>
      </c>
      <c r="CQ57" s="149">
        <v>507847</v>
      </c>
      <c r="CR57" s="149">
        <v>513771</v>
      </c>
      <c r="CS57" s="149">
        <v>519694</v>
      </c>
      <c r="CT57" s="150">
        <v>525618</v>
      </c>
    </row>
    <row r="58" spans="1:98" s="151" customFormat="1" outlineLevel="1" x14ac:dyDescent="0.25">
      <c r="A58" s="148" t="s">
        <v>48</v>
      </c>
      <c r="B58" s="56" t="s">
        <v>22</v>
      </c>
      <c r="C58" s="149">
        <v>5600</v>
      </c>
      <c r="D58" s="149">
        <v>11200</v>
      </c>
      <c r="E58" s="149">
        <v>16799</v>
      </c>
      <c r="F58" s="149">
        <v>22399</v>
      </c>
      <c r="G58" s="149">
        <v>27999</v>
      </c>
      <c r="H58" s="149">
        <v>33599</v>
      </c>
      <c r="I58" s="149">
        <v>39198</v>
      </c>
      <c r="J58" s="149">
        <v>44798</v>
      </c>
      <c r="K58" s="149">
        <v>50398</v>
      </c>
      <c r="L58" s="149">
        <v>55998</v>
      </c>
      <c r="M58" s="149">
        <v>61597</v>
      </c>
      <c r="N58" s="149">
        <v>72797</v>
      </c>
      <c r="O58" s="149">
        <v>79004</v>
      </c>
      <c r="P58" s="149">
        <v>85211</v>
      </c>
      <c r="Q58" s="149">
        <v>91418</v>
      </c>
      <c r="R58" s="149">
        <v>97624</v>
      </c>
      <c r="S58" s="149">
        <v>103831</v>
      </c>
      <c r="T58" s="149">
        <v>110038</v>
      </c>
      <c r="U58" s="149">
        <v>116245</v>
      </c>
      <c r="V58" s="149">
        <v>122452</v>
      </c>
      <c r="W58" s="149">
        <v>128659</v>
      </c>
      <c r="X58" s="149">
        <v>134865</v>
      </c>
      <c r="Y58" s="149">
        <v>141072</v>
      </c>
      <c r="Z58" s="149">
        <v>147279</v>
      </c>
      <c r="AA58" s="149">
        <v>153630</v>
      </c>
      <c r="AB58" s="149">
        <v>159980</v>
      </c>
      <c r="AC58" s="149">
        <v>166331</v>
      </c>
      <c r="AD58" s="149">
        <v>172681</v>
      </c>
      <c r="AE58" s="149">
        <v>179032</v>
      </c>
      <c r="AF58" s="149">
        <v>185383</v>
      </c>
      <c r="AG58" s="149">
        <v>191733</v>
      </c>
      <c r="AH58" s="149">
        <v>198084</v>
      </c>
      <c r="AI58" s="149">
        <v>204434</v>
      </c>
      <c r="AJ58" s="149">
        <v>210785</v>
      </c>
      <c r="AK58" s="149">
        <v>217135</v>
      </c>
      <c r="AL58" s="149">
        <v>223486</v>
      </c>
      <c r="AM58" s="149">
        <v>229984</v>
      </c>
      <c r="AN58" s="149">
        <v>236481</v>
      </c>
      <c r="AO58" s="149">
        <v>242979</v>
      </c>
      <c r="AP58" s="149">
        <v>249476</v>
      </c>
      <c r="AQ58" s="149">
        <v>255974</v>
      </c>
      <c r="AR58" s="149">
        <v>262472</v>
      </c>
      <c r="AS58" s="149">
        <v>268969</v>
      </c>
      <c r="AT58" s="149">
        <v>275467</v>
      </c>
      <c r="AU58" s="149">
        <v>281964</v>
      </c>
      <c r="AV58" s="149">
        <v>288462</v>
      </c>
      <c r="AW58" s="149">
        <v>294959</v>
      </c>
      <c r="AX58" s="149">
        <v>301457</v>
      </c>
      <c r="AY58" s="149">
        <v>308105</v>
      </c>
      <c r="AZ58" s="149">
        <v>314753</v>
      </c>
      <c r="BA58" s="149">
        <v>321401</v>
      </c>
      <c r="BB58" s="149">
        <v>328049</v>
      </c>
      <c r="BC58" s="149">
        <v>334697</v>
      </c>
      <c r="BD58" s="149">
        <v>341345</v>
      </c>
      <c r="BE58" s="149">
        <v>347993</v>
      </c>
      <c r="BF58" s="149">
        <v>354641</v>
      </c>
      <c r="BG58" s="149">
        <v>361289</v>
      </c>
      <c r="BH58" s="149">
        <v>367937</v>
      </c>
      <c r="BI58" s="149">
        <v>374585</v>
      </c>
      <c r="BJ58" s="149">
        <v>381233</v>
      </c>
      <c r="BK58" s="149">
        <v>388035</v>
      </c>
      <c r="BL58" s="149">
        <v>394837</v>
      </c>
      <c r="BM58" s="149">
        <v>401638</v>
      </c>
      <c r="BN58" s="149">
        <v>408440</v>
      </c>
      <c r="BO58" s="149">
        <v>415242</v>
      </c>
      <c r="BP58" s="149">
        <v>422044</v>
      </c>
      <c r="BQ58" s="149">
        <v>428845</v>
      </c>
      <c r="BR58" s="149">
        <v>435647</v>
      </c>
      <c r="BS58" s="149">
        <v>442449</v>
      </c>
      <c r="BT58" s="149">
        <v>449251</v>
      </c>
      <c r="BU58" s="149">
        <v>456052</v>
      </c>
      <c r="BV58" s="149">
        <v>462854</v>
      </c>
      <c r="BW58" s="149">
        <v>469813</v>
      </c>
      <c r="BX58" s="149">
        <v>476773</v>
      </c>
      <c r="BY58" s="149">
        <v>483732</v>
      </c>
      <c r="BZ58" s="149">
        <v>490691</v>
      </c>
      <c r="CA58" s="149">
        <v>497650</v>
      </c>
      <c r="CB58" s="149">
        <v>504610</v>
      </c>
      <c r="CC58" s="149">
        <v>511569</v>
      </c>
      <c r="CD58" s="149">
        <v>518528</v>
      </c>
      <c r="CE58" s="149">
        <v>525487</v>
      </c>
      <c r="CF58" s="149">
        <v>532447</v>
      </c>
      <c r="CG58" s="149">
        <v>539406</v>
      </c>
      <c r="CH58" s="149">
        <v>546365</v>
      </c>
      <c r="CI58" s="149">
        <v>553485</v>
      </c>
      <c r="CJ58" s="149">
        <v>560605</v>
      </c>
      <c r="CK58" s="149">
        <v>567726</v>
      </c>
      <c r="CL58" s="149">
        <v>574846</v>
      </c>
      <c r="CM58" s="149">
        <v>581966</v>
      </c>
      <c r="CN58" s="149">
        <v>589086</v>
      </c>
      <c r="CO58" s="149">
        <v>596206</v>
      </c>
      <c r="CP58" s="149">
        <v>603326</v>
      </c>
      <c r="CQ58" s="149">
        <v>610447</v>
      </c>
      <c r="CR58" s="149">
        <v>617567</v>
      </c>
      <c r="CS58" s="149">
        <v>624687</v>
      </c>
      <c r="CT58" s="150">
        <v>631807</v>
      </c>
    </row>
    <row r="59" spans="1:98" s="151" customFormat="1" outlineLevel="1" x14ac:dyDescent="0.25">
      <c r="A59" s="148" t="s">
        <v>49</v>
      </c>
      <c r="B59" s="56" t="s">
        <v>22</v>
      </c>
      <c r="C59" s="149">
        <v>6700</v>
      </c>
      <c r="D59" s="149">
        <v>13399</v>
      </c>
      <c r="E59" s="149">
        <v>20099</v>
      </c>
      <c r="F59" s="149">
        <v>26798</v>
      </c>
      <c r="G59" s="149">
        <v>33498</v>
      </c>
      <c r="H59" s="149">
        <v>40197</v>
      </c>
      <c r="I59" s="149">
        <v>46897</v>
      </c>
      <c r="J59" s="149">
        <v>53596</v>
      </c>
      <c r="K59" s="149">
        <v>60296</v>
      </c>
      <c r="L59" s="149">
        <v>66995</v>
      </c>
      <c r="M59" s="149">
        <v>73695</v>
      </c>
      <c r="N59" s="149">
        <v>87093</v>
      </c>
      <c r="O59" s="149">
        <v>94519</v>
      </c>
      <c r="P59" s="149">
        <v>101945</v>
      </c>
      <c r="Q59" s="149">
        <v>109371</v>
      </c>
      <c r="R59" s="149">
        <v>116796</v>
      </c>
      <c r="S59" s="149">
        <v>124222</v>
      </c>
      <c r="T59" s="149">
        <v>131648</v>
      </c>
      <c r="U59" s="149">
        <v>139074</v>
      </c>
      <c r="V59" s="149">
        <v>146500</v>
      </c>
      <c r="W59" s="149">
        <v>153926</v>
      </c>
      <c r="X59" s="149">
        <v>161351</v>
      </c>
      <c r="Y59" s="149">
        <v>168777</v>
      </c>
      <c r="Z59" s="149">
        <v>176203</v>
      </c>
      <c r="AA59" s="149">
        <v>183801</v>
      </c>
      <c r="AB59" s="149">
        <v>191399</v>
      </c>
      <c r="AC59" s="149">
        <v>198996</v>
      </c>
      <c r="AD59" s="149">
        <v>206594</v>
      </c>
      <c r="AE59" s="149">
        <v>214192</v>
      </c>
      <c r="AF59" s="149">
        <v>221790</v>
      </c>
      <c r="AG59" s="149">
        <v>229387</v>
      </c>
      <c r="AH59" s="149">
        <v>236985</v>
      </c>
      <c r="AI59" s="149">
        <v>244583</v>
      </c>
      <c r="AJ59" s="149">
        <v>252181</v>
      </c>
      <c r="AK59" s="149">
        <v>259778</v>
      </c>
      <c r="AL59" s="149">
        <v>267376</v>
      </c>
      <c r="AM59" s="149">
        <v>275150</v>
      </c>
      <c r="AN59" s="149">
        <v>282923</v>
      </c>
      <c r="AO59" s="149">
        <v>290697</v>
      </c>
      <c r="AP59" s="149">
        <v>298471</v>
      </c>
      <c r="AQ59" s="149">
        <v>306244</v>
      </c>
      <c r="AR59" s="149">
        <v>314018</v>
      </c>
      <c r="AS59" s="149">
        <v>321792</v>
      </c>
      <c r="AT59" s="149">
        <v>329565</v>
      </c>
      <c r="AU59" s="149">
        <v>337339</v>
      </c>
      <c r="AV59" s="149">
        <v>345113</v>
      </c>
      <c r="AW59" s="149">
        <v>352886</v>
      </c>
      <c r="AX59" s="149">
        <v>360660</v>
      </c>
      <c r="AY59" s="149">
        <v>368614</v>
      </c>
      <c r="AZ59" s="149">
        <v>376567</v>
      </c>
      <c r="BA59" s="149">
        <v>384521</v>
      </c>
      <c r="BB59" s="149">
        <v>392474</v>
      </c>
      <c r="BC59" s="149">
        <v>400428</v>
      </c>
      <c r="BD59" s="149">
        <v>408381</v>
      </c>
      <c r="BE59" s="149">
        <v>416335</v>
      </c>
      <c r="BF59" s="149">
        <v>424288</v>
      </c>
      <c r="BG59" s="149">
        <v>432242</v>
      </c>
      <c r="BH59" s="149">
        <v>440195</v>
      </c>
      <c r="BI59" s="149">
        <v>448149</v>
      </c>
      <c r="BJ59" s="149">
        <v>456102</v>
      </c>
      <c r="BK59" s="149">
        <v>464240</v>
      </c>
      <c r="BL59" s="149">
        <v>472377</v>
      </c>
      <c r="BM59" s="149">
        <v>480515</v>
      </c>
      <c r="BN59" s="149">
        <v>488653</v>
      </c>
      <c r="BO59" s="149">
        <v>496790</v>
      </c>
      <c r="BP59" s="149">
        <v>504928</v>
      </c>
      <c r="BQ59" s="149">
        <v>513066</v>
      </c>
      <c r="BR59" s="149">
        <v>521203</v>
      </c>
      <c r="BS59" s="149">
        <v>529341</v>
      </c>
      <c r="BT59" s="149">
        <v>537479</v>
      </c>
      <c r="BU59" s="149">
        <v>545616</v>
      </c>
      <c r="BV59" s="149">
        <v>553754</v>
      </c>
      <c r="BW59" s="149">
        <v>562080</v>
      </c>
      <c r="BX59" s="149">
        <v>570406</v>
      </c>
      <c r="BY59" s="149">
        <v>578732</v>
      </c>
      <c r="BZ59" s="149">
        <v>587057</v>
      </c>
      <c r="CA59" s="149">
        <v>595383</v>
      </c>
      <c r="CB59" s="149">
        <v>603709</v>
      </c>
      <c r="CC59" s="149">
        <v>612035</v>
      </c>
      <c r="CD59" s="149">
        <v>620361</v>
      </c>
      <c r="CE59" s="149">
        <v>628687</v>
      </c>
      <c r="CF59" s="149">
        <v>637012</v>
      </c>
      <c r="CG59" s="149">
        <v>645338</v>
      </c>
      <c r="CH59" s="149">
        <v>653664</v>
      </c>
      <c r="CI59" s="149">
        <v>662183</v>
      </c>
      <c r="CJ59" s="149">
        <v>670701</v>
      </c>
      <c r="CK59" s="149">
        <v>679220</v>
      </c>
      <c r="CL59" s="149">
        <v>687738</v>
      </c>
      <c r="CM59" s="149">
        <v>696257</v>
      </c>
      <c r="CN59" s="149">
        <v>704776</v>
      </c>
      <c r="CO59" s="149">
        <v>713294</v>
      </c>
      <c r="CP59" s="149">
        <v>721813</v>
      </c>
      <c r="CQ59" s="149">
        <v>730331</v>
      </c>
      <c r="CR59" s="149">
        <v>738850</v>
      </c>
      <c r="CS59" s="149">
        <v>747368</v>
      </c>
      <c r="CT59" s="150">
        <v>755887</v>
      </c>
    </row>
    <row r="60" spans="1:98" s="151" customFormat="1" outlineLevel="1" x14ac:dyDescent="0.25">
      <c r="A60" s="148" t="s">
        <v>51</v>
      </c>
      <c r="B60" s="56" t="s">
        <v>22</v>
      </c>
      <c r="C60" s="149">
        <v>4713</v>
      </c>
      <c r="D60" s="149">
        <v>9425</v>
      </c>
      <c r="E60" s="149">
        <v>14138</v>
      </c>
      <c r="F60" s="149">
        <v>18850</v>
      </c>
      <c r="G60" s="149">
        <v>23563</v>
      </c>
      <c r="H60" s="149">
        <v>28276</v>
      </c>
      <c r="I60" s="149">
        <v>32988</v>
      </c>
      <c r="J60" s="149">
        <v>37701</v>
      </c>
      <c r="K60" s="149">
        <v>42413</v>
      </c>
      <c r="L60" s="149">
        <v>47126</v>
      </c>
      <c r="M60" s="149">
        <v>51838</v>
      </c>
      <c r="N60" s="149">
        <v>61264</v>
      </c>
      <c r="O60" s="149">
        <v>66479</v>
      </c>
      <c r="P60" s="149">
        <v>71695</v>
      </c>
      <c r="Q60" s="149">
        <v>76910</v>
      </c>
      <c r="R60" s="149">
        <v>82125</v>
      </c>
      <c r="S60" s="149">
        <v>87340</v>
      </c>
      <c r="T60" s="149">
        <v>92556</v>
      </c>
      <c r="U60" s="149">
        <v>97771</v>
      </c>
      <c r="V60" s="149">
        <v>102986</v>
      </c>
      <c r="W60" s="149">
        <v>108201</v>
      </c>
      <c r="X60" s="149">
        <v>113417</v>
      </c>
      <c r="Y60" s="149">
        <v>118632</v>
      </c>
      <c r="Z60" s="149">
        <v>123847</v>
      </c>
      <c r="AA60" s="149">
        <v>129175</v>
      </c>
      <c r="AB60" s="149">
        <v>134502</v>
      </c>
      <c r="AC60" s="149">
        <v>139830</v>
      </c>
      <c r="AD60" s="149">
        <v>145157</v>
      </c>
      <c r="AE60" s="149">
        <v>150485</v>
      </c>
      <c r="AF60" s="149">
        <v>155813</v>
      </c>
      <c r="AG60" s="149">
        <v>161140</v>
      </c>
      <c r="AH60" s="149">
        <v>166468</v>
      </c>
      <c r="AI60" s="149">
        <v>171795</v>
      </c>
      <c r="AJ60" s="149">
        <v>177123</v>
      </c>
      <c r="AK60" s="149">
        <v>182450</v>
      </c>
      <c r="AL60" s="149">
        <v>187778</v>
      </c>
      <c r="AM60" s="149">
        <v>193220</v>
      </c>
      <c r="AN60" s="149">
        <v>198663</v>
      </c>
      <c r="AO60" s="149">
        <v>204105</v>
      </c>
      <c r="AP60" s="149">
        <v>209547</v>
      </c>
      <c r="AQ60" s="149">
        <v>214989</v>
      </c>
      <c r="AR60" s="149">
        <v>220432</v>
      </c>
      <c r="AS60" s="149">
        <v>225874</v>
      </c>
      <c r="AT60" s="149">
        <v>231316</v>
      </c>
      <c r="AU60" s="149">
        <v>236758</v>
      </c>
      <c r="AV60" s="149">
        <v>242201</v>
      </c>
      <c r="AW60" s="149">
        <v>247643</v>
      </c>
      <c r="AX60" s="149">
        <v>253085</v>
      </c>
      <c r="AY60" s="149">
        <v>258645</v>
      </c>
      <c r="AZ60" s="149">
        <v>264204</v>
      </c>
      <c r="BA60" s="149">
        <v>269764</v>
      </c>
      <c r="BB60" s="149">
        <v>275323</v>
      </c>
      <c r="BC60" s="149">
        <v>280883</v>
      </c>
      <c r="BD60" s="149">
        <v>286442</v>
      </c>
      <c r="BE60" s="149">
        <v>292002</v>
      </c>
      <c r="BF60" s="149">
        <v>297561</v>
      </c>
      <c r="BG60" s="149">
        <v>303121</v>
      </c>
      <c r="BH60" s="149">
        <v>308680</v>
      </c>
      <c r="BI60" s="149">
        <v>314240</v>
      </c>
      <c r="BJ60" s="149">
        <v>319799</v>
      </c>
      <c r="BK60" s="149">
        <v>325478</v>
      </c>
      <c r="BL60" s="149">
        <v>331158</v>
      </c>
      <c r="BM60" s="149">
        <v>336837</v>
      </c>
      <c r="BN60" s="149">
        <v>342516</v>
      </c>
      <c r="BO60" s="149">
        <v>348195</v>
      </c>
      <c r="BP60" s="149">
        <v>353875</v>
      </c>
      <c r="BQ60" s="149">
        <v>359554</v>
      </c>
      <c r="BR60" s="149">
        <v>365233</v>
      </c>
      <c r="BS60" s="149">
        <v>370912</v>
      </c>
      <c r="BT60" s="149">
        <v>376592</v>
      </c>
      <c r="BU60" s="149">
        <v>382271</v>
      </c>
      <c r="BV60" s="149">
        <v>387950</v>
      </c>
      <c r="BW60" s="149">
        <v>393751</v>
      </c>
      <c r="BX60" s="149">
        <v>399553</v>
      </c>
      <c r="BY60" s="149">
        <v>405354</v>
      </c>
      <c r="BZ60" s="149">
        <v>411156</v>
      </c>
      <c r="CA60" s="149">
        <v>416957</v>
      </c>
      <c r="CB60" s="149">
        <v>422759</v>
      </c>
      <c r="CC60" s="149">
        <v>428560</v>
      </c>
      <c r="CD60" s="149">
        <v>434361</v>
      </c>
      <c r="CE60" s="149">
        <v>440163</v>
      </c>
      <c r="CF60" s="149">
        <v>445964</v>
      </c>
      <c r="CG60" s="149">
        <v>451766</v>
      </c>
      <c r="CH60" s="149">
        <v>457567</v>
      </c>
      <c r="CI60" s="149">
        <v>463493</v>
      </c>
      <c r="CJ60" s="149">
        <v>469420</v>
      </c>
      <c r="CK60" s="149">
        <v>475346</v>
      </c>
      <c r="CL60" s="149">
        <v>481272</v>
      </c>
      <c r="CM60" s="149">
        <v>487198</v>
      </c>
      <c r="CN60" s="149">
        <v>493125</v>
      </c>
      <c r="CO60" s="149">
        <v>499051</v>
      </c>
      <c r="CP60" s="149">
        <v>504977</v>
      </c>
      <c r="CQ60" s="149">
        <v>510903</v>
      </c>
      <c r="CR60" s="149">
        <v>516830</v>
      </c>
      <c r="CS60" s="149">
        <v>522756</v>
      </c>
      <c r="CT60" s="150">
        <v>528682</v>
      </c>
    </row>
    <row r="61" spans="1:98" s="151" customFormat="1" outlineLevel="1" x14ac:dyDescent="0.25">
      <c r="A61" s="148" t="s">
        <v>52</v>
      </c>
      <c r="B61" s="56" t="s">
        <v>22</v>
      </c>
      <c r="C61" s="149">
        <v>5674</v>
      </c>
      <c r="D61" s="149">
        <v>11349</v>
      </c>
      <c r="E61" s="149">
        <v>17023</v>
      </c>
      <c r="F61" s="149">
        <v>22697</v>
      </c>
      <c r="G61" s="149">
        <v>28371</v>
      </c>
      <c r="H61" s="149">
        <v>34046</v>
      </c>
      <c r="I61" s="149">
        <v>39720</v>
      </c>
      <c r="J61" s="149">
        <v>45394</v>
      </c>
      <c r="K61" s="149">
        <v>51068</v>
      </c>
      <c r="L61" s="149">
        <v>56743</v>
      </c>
      <c r="M61" s="149">
        <v>62417</v>
      </c>
      <c r="N61" s="149">
        <v>73765</v>
      </c>
      <c r="O61" s="149">
        <v>80045</v>
      </c>
      <c r="P61" s="149">
        <v>86324</v>
      </c>
      <c r="Q61" s="149">
        <v>92604</v>
      </c>
      <c r="R61" s="149">
        <v>98883</v>
      </c>
      <c r="S61" s="149">
        <v>105163</v>
      </c>
      <c r="T61" s="149">
        <v>111442</v>
      </c>
      <c r="U61" s="149">
        <v>117722</v>
      </c>
      <c r="V61" s="149">
        <v>124001</v>
      </c>
      <c r="W61" s="149">
        <v>130281</v>
      </c>
      <c r="X61" s="149">
        <v>136560</v>
      </c>
      <c r="Y61" s="149">
        <v>142840</v>
      </c>
      <c r="Z61" s="149">
        <v>149119</v>
      </c>
      <c r="AA61" s="149">
        <v>155534</v>
      </c>
      <c r="AB61" s="149">
        <v>161949</v>
      </c>
      <c r="AC61" s="149">
        <v>168363</v>
      </c>
      <c r="AD61" s="149">
        <v>174778</v>
      </c>
      <c r="AE61" s="149">
        <v>181193</v>
      </c>
      <c r="AF61" s="149">
        <v>187608</v>
      </c>
      <c r="AG61" s="149">
        <v>194022</v>
      </c>
      <c r="AH61" s="149">
        <v>200437</v>
      </c>
      <c r="AI61" s="149">
        <v>206852</v>
      </c>
      <c r="AJ61" s="149">
        <v>213267</v>
      </c>
      <c r="AK61" s="149">
        <v>219681</v>
      </c>
      <c r="AL61" s="149">
        <v>226096</v>
      </c>
      <c r="AM61" s="149">
        <v>232649</v>
      </c>
      <c r="AN61" s="149">
        <v>239202</v>
      </c>
      <c r="AO61" s="149">
        <v>245755</v>
      </c>
      <c r="AP61" s="149">
        <v>252308</v>
      </c>
      <c r="AQ61" s="149">
        <v>258861</v>
      </c>
      <c r="AR61" s="149">
        <v>265414</v>
      </c>
      <c r="AS61" s="149">
        <v>271966</v>
      </c>
      <c r="AT61" s="149">
        <v>278519</v>
      </c>
      <c r="AU61" s="149">
        <v>285072</v>
      </c>
      <c r="AV61" s="149">
        <v>291625</v>
      </c>
      <c r="AW61" s="149">
        <v>298178</v>
      </c>
      <c r="AX61" s="149">
        <v>304731</v>
      </c>
      <c r="AY61" s="149">
        <v>311425</v>
      </c>
      <c r="AZ61" s="149">
        <v>318119</v>
      </c>
      <c r="BA61" s="149">
        <v>324813</v>
      </c>
      <c r="BB61" s="149">
        <v>331507</v>
      </c>
      <c r="BC61" s="149">
        <v>338201</v>
      </c>
      <c r="BD61" s="149">
        <v>344895</v>
      </c>
      <c r="BE61" s="149">
        <v>351589</v>
      </c>
      <c r="BF61" s="149">
        <v>358283</v>
      </c>
      <c r="BG61" s="149">
        <v>364977</v>
      </c>
      <c r="BH61" s="149">
        <v>371671</v>
      </c>
      <c r="BI61" s="149">
        <v>378365</v>
      </c>
      <c r="BJ61" s="149">
        <v>385059</v>
      </c>
      <c r="BK61" s="149">
        <v>391897</v>
      </c>
      <c r="BL61" s="149">
        <v>398735</v>
      </c>
      <c r="BM61" s="149">
        <v>405573</v>
      </c>
      <c r="BN61" s="149">
        <v>412411</v>
      </c>
      <c r="BO61" s="149">
        <v>419249</v>
      </c>
      <c r="BP61" s="149">
        <v>426088</v>
      </c>
      <c r="BQ61" s="149">
        <v>432926</v>
      </c>
      <c r="BR61" s="149">
        <v>439764</v>
      </c>
      <c r="BS61" s="149">
        <v>446602</v>
      </c>
      <c r="BT61" s="149">
        <v>453440</v>
      </c>
      <c r="BU61" s="149">
        <v>460278</v>
      </c>
      <c r="BV61" s="149">
        <v>467116</v>
      </c>
      <c r="BW61" s="149">
        <v>474101</v>
      </c>
      <c r="BX61" s="149">
        <v>481087</v>
      </c>
      <c r="BY61" s="149">
        <v>488072</v>
      </c>
      <c r="BZ61" s="149">
        <v>495057</v>
      </c>
      <c r="CA61" s="149">
        <v>502043</v>
      </c>
      <c r="CB61" s="149">
        <v>509028</v>
      </c>
      <c r="CC61" s="149">
        <v>516013</v>
      </c>
      <c r="CD61" s="149">
        <v>522999</v>
      </c>
      <c r="CE61" s="149">
        <v>529984</v>
      </c>
      <c r="CF61" s="149">
        <v>536969</v>
      </c>
      <c r="CG61" s="149">
        <v>543955</v>
      </c>
      <c r="CH61" s="149">
        <v>550940</v>
      </c>
      <c r="CI61" s="149">
        <v>558076</v>
      </c>
      <c r="CJ61" s="149">
        <v>565211</v>
      </c>
      <c r="CK61" s="149">
        <v>572347</v>
      </c>
      <c r="CL61" s="149">
        <v>579482</v>
      </c>
      <c r="CM61" s="149">
        <v>586618</v>
      </c>
      <c r="CN61" s="149">
        <v>593754</v>
      </c>
      <c r="CO61" s="149">
        <v>600889</v>
      </c>
      <c r="CP61" s="149">
        <v>608025</v>
      </c>
      <c r="CQ61" s="149">
        <v>615160</v>
      </c>
      <c r="CR61" s="149">
        <v>622296</v>
      </c>
      <c r="CS61" s="149">
        <v>629431</v>
      </c>
      <c r="CT61" s="149">
        <v>636567</v>
      </c>
    </row>
    <row r="62" spans="1:98" s="151" customFormat="1" outlineLevel="1" x14ac:dyDescent="0.25">
      <c r="A62" s="148" t="s">
        <v>53</v>
      </c>
      <c r="B62" s="152" t="s">
        <v>22</v>
      </c>
      <c r="C62" s="149">
        <v>6799</v>
      </c>
      <c r="D62" s="149">
        <v>13599</v>
      </c>
      <c r="E62" s="149">
        <v>20398</v>
      </c>
      <c r="F62" s="149">
        <v>27197</v>
      </c>
      <c r="G62" s="149">
        <v>33997</v>
      </c>
      <c r="H62" s="149">
        <v>40796</v>
      </c>
      <c r="I62" s="149">
        <v>47595</v>
      </c>
      <c r="J62" s="149">
        <v>54395</v>
      </c>
      <c r="K62" s="149">
        <v>61194</v>
      </c>
      <c r="L62" s="149">
        <v>67993</v>
      </c>
      <c r="M62" s="149">
        <v>74793</v>
      </c>
      <c r="N62" s="149">
        <v>88391</v>
      </c>
      <c r="O62" s="149">
        <v>95916</v>
      </c>
      <c r="P62" s="149">
        <v>103440</v>
      </c>
      <c r="Q62" s="149">
        <v>110965</v>
      </c>
      <c r="R62" s="149">
        <v>118490</v>
      </c>
      <c r="S62" s="149">
        <v>126014</v>
      </c>
      <c r="T62" s="149">
        <v>133539</v>
      </c>
      <c r="U62" s="149">
        <v>141064</v>
      </c>
      <c r="V62" s="149">
        <v>148588</v>
      </c>
      <c r="W62" s="149">
        <v>156113</v>
      </c>
      <c r="X62" s="149">
        <v>163638</v>
      </c>
      <c r="Y62" s="149">
        <v>171162</v>
      </c>
      <c r="Z62" s="149">
        <v>178687</v>
      </c>
      <c r="AA62" s="149">
        <v>186374</v>
      </c>
      <c r="AB62" s="149">
        <v>194060</v>
      </c>
      <c r="AC62" s="149">
        <v>201747</v>
      </c>
      <c r="AD62" s="149">
        <v>209433</v>
      </c>
      <c r="AE62" s="149">
        <v>217120</v>
      </c>
      <c r="AF62" s="149">
        <v>224807</v>
      </c>
      <c r="AG62" s="149">
        <v>232493</v>
      </c>
      <c r="AH62" s="149">
        <v>240180</v>
      </c>
      <c r="AI62" s="149">
        <v>247866</v>
      </c>
      <c r="AJ62" s="149">
        <v>255553</v>
      </c>
      <c r="AK62" s="149">
        <v>263239</v>
      </c>
      <c r="AL62" s="149">
        <v>270926</v>
      </c>
      <c r="AM62" s="149">
        <v>278778</v>
      </c>
      <c r="AN62" s="149">
        <v>286630</v>
      </c>
      <c r="AO62" s="149">
        <v>294483</v>
      </c>
      <c r="AP62" s="149">
        <v>302335</v>
      </c>
      <c r="AQ62" s="149">
        <v>310187</v>
      </c>
      <c r="AR62" s="149">
        <v>318039</v>
      </c>
      <c r="AS62" s="149">
        <v>325891</v>
      </c>
      <c r="AT62" s="149">
        <v>333743</v>
      </c>
      <c r="AU62" s="149">
        <v>341596</v>
      </c>
      <c r="AV62" s="149">
        <v>349448</v>
      </c>
      <c r="AW62" s="149">
        <v>357300</v>
      </c>
      <c r="AX62" s="149">
        <v>365152</v>
      </c>
      <c r="AY62" s="149">
        <v>373173</v>
      </c>
      <c r="AZ62" s="149">
        <v>381195</v>
      </c>
      <c r="BA62" s="149">
        <v>389216</v>
      </c>
      <c r="BB62" s="149">
        <v>397237</v>
      </c>
      <c r="BC62" s="149">
        <v>405258</v>
      </c>
      <c r="BD62" s="149">
        <v>413280</v>
      </c>
      <c r="BE62" s="149">
        <v>421301</v>
      </c>
      <c r="BF62" s="149">
        <v>429322</v>
      </c>
      <c r="BG62" s="149">
        <v>437343</v>
      </c>
      <c r="BH62" s="149">
        <v>445365</v>
      </c>
      <c r="BI62" s="149">
        <v>453386</v>
      </c>
      <c r="BJ62" s="149">
        <v>461407</v>
      </c>
      <c r="BK62" s="149">
        <v>469601</v>
      </c>
      <c r="BL62" s="149">
        <v>477795</v>
      </c>
      <c r="BM62" s="149">
        <v>485989</v>
      </c>
      <c r="BN62" s="149">
        <v>494183</v>
      </c>
      <c r="BO62" s="149">
        <v>502377</v>
      </c>
      <c r="BP62" s="149">
        <v>510571</v>
      </c>
      <c r="BQ62" s="149">
        <v>518764</v>
      </c>
      <c r="BR62" s="149">
        <v>526958</v>
      </c>
      <c r="BS62" s="149">
        <v>535152</v>
      </c>
      <c r="BT62" s="149">
        <v>543346</v>
      </c>
      <c r="BU62" s="149">
        <v>551540</v>
      </c>
      <c r="BV62" s="149">
        <v>559734</v>
      </c>
      <c r="BW62" s="149">
        <v>568104</v>
      </c>
      <c r="BX62" s="149">
        <v>576475</v>
      </c>
      <c r="BY62" s="149">
        <v>584845</v>
      </c>
      <c r="BZ62" s="149">
        <v>593215</v>
      </c>
      <c r="CA62" s="149">
        <v>601586</v>
      </c>
      <c r="CB62" s="149">
        <v>609956</v>
      </c>
      <c r="CC62" s="149">
        <v>618326</v>
      </c>
      <c r="CD62" s="149">
        <v>626697</v>
      </c>
      <c r="CE62" s="149">
        <v>635067</v>
      </c>
      <c r="CF62" s="149">
        <v>643437</v>
      </c>
      <c r="CG62" s="149">
        <v>651808</v>
      </c>
      <c r="CH62" s="149">
        <v>660178</v>
      </c>
      <c r="CI62" s="149">
        <v>668729</v>
      </c>
      <c r="CJ62" s="149">
        <v>677279</v>
      </c>
      <c r="CK62" s="149">
        <v>685830</v>
      </c>
      <c r="CL62" s="149">
        <v>694380</v>
      </c>
      <c r="CM62" s="149">
        <v>702931</v>
      </c>
      <c r="CN62" s="149">
        <v>711482</v>
      </c>
      <c r="CO62" s="149">
        <v>720032</v>
      </c>
      <c r="CP62" s="149">
        <v>728583</v>
      </c>
      <c r="CQ62" s="149">
        <v>737133</v>
      </c>
      <c r="CR62" s="149">
        <v>745684</v>
      </c>
      <c r="CS62" s="149">
        <v>754234</v>
      </c>
      <c r="CT62" s="150">
        <v>762785</v>
      </c>
    </row>
    <row r="63" spans="1:98" s="154" customFormat="1" outlineLevel="1" x14ac:dyDescent="0.25">
      <c r="A63" s="183"/>
      <c r="B63" s="153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</row>
    <row r="64" spans="1:98" s="154" customFormat="1" outlineLevel="1" x14ac:dyDescent="0.25">
      <c r="A64" s="183"/>
      <c r="B64" s="153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  <c r="BQ64" s="152"/>
      <c r="BR64" s="152"/>
      <c r="BS64" s="152"/>
      <c r="BT64" s="152"/>
      <c r="BU64" s="152"/>
      <c r="BV64" s="152"/>
      <c r="BW64" s="152"/>
      <c r="BX64" s="152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52"/>
      <c r="CJ64" s="152"/>
      <c r="CK64" s="152"/>
      <c r="CL64" s="152"/>
      <c r="CM64" s="152"/>
      <c r="CN64" s="152"/>
      <c r="CO64" s="152"/>
      <c r="CP64" s="152"/>
      <c r="CQ64" s="152"/>
      <c r="CR64" s="152"/>
      <c r="CS64" s="152"/>
      <c r="CT64" s="152"/>
    </row>
    <row r="65" spans="1:98" s="154" customFormat="1" outlineLevel="1" x14ac:dyDescent="0.25">
      <c r="A65" s="183"/>
      <c r="B65" s="153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2"/>
      <c r="CB65" s="152"/>
      <c r="CC65" s="152"/>
      <c r="CD65" s="152"/>
      <c r="CE65" s="152"/>
      <c r="CF65" s="152"/>
      <c r="CG65" s="152"/>
      <c r="CH65" s="152"/>
      <c r="CI65" s="152"/>
      <c r="CJ65" s="152"/>
      <c r="CK65" s="152"/>
      <c r="CL65" s="152"/>
      <c r="CM65" s="152"/>
      <c r="CN65" s="152"/>
      <c r="CO65" s="152"/>
      <c r="CP65" s="152"/>
      <c r="CQ65" s="152"/>
      <c r="CR65" s="152"/>
      <c r="CS65" s="152"/>
      <c r="CT65" s="152"/>
    </row>
    <row r="66" spans="1:98" s="154" customFormat="1" outlineLevel="1" x14ac:dyDescent="0.25">
      <c r="A66" s="183"/>
      <c r="B66" s="153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  <c r="CC66" s="152"/>
      <c r="CD66" s="152"/>
      <c r="CE66" s="152"/>
      <c r="CF66" s="152"/>
      <c r="CG66" s="152"/>
      <c r="CH66" s="152"/>
      <c r="CI66" s="152"/>
      <c r="CJ66" s="152"/>
      <c r="CK66" s="152"/>
      <c r="CL66" s="152"/>
      <c r="CM66" s="152"/>
      <c r="CN66" s="152"/>
      <c r="CO66" s="152"/>
      <c r="CP66" s="152"/>
      <c r="CQ66" s="152"/>
      <c r="CR66" s="152"/>
      <c r="CS66" s="152"/>
      <c r="CT66" s="152"/>
    </row>
    <row r="67" spans="1:98" s="154" customFormat="1" x14ac:dyDescent="0.25">
      <c r="A67" s="183"/>
      <c r="B67" s="153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52"/>
      <c r="BR67" s="152"/>
      <c r="BS67" s="152"/>
      <c r="BT67" s="152"/>
      <c r="BU67" s="152"/>
      <c r="BV67" s="152"/>
      <c r="BW67" s="152"/>
      <c r="BX67" s="152"/>
      <c r="BY67" s="152"/>
      <c r="BZ67" s="152"/>
      <c r="CA67" s="152"/>
      <c r="CB67" s="152"/>
      <c r="CC67" s="152"/>
      <c r="CD67" s="152"/>
      <c r="CE67" s="152"/>
      <c r="CF67" s="152"/>
      <c r="CG67" s="152"/>
      <c r="CH67" s="152"/>
      <c r="CI67" s="152"/>
      <c r="CJ67" s="152"/>
      <c r="CK67" s="152"/>
      <c r="CL67" s="152"/>
      <c r="CM67" s="152"/>
      <c r="CN67" s="152"/>
      <c r="CO67" s="152"/>
      <c r="CP67" s="152"/>
      <c r="CQ67" s="152"/>
      <c r="CR67" s="152"/>
      <c r="CS67" s="152"/>
      <c r="CT67" s="152"/>
    </row>
    <row r="68" spans="1:98" s="154" customFormat="1" ht="18.75" x14ac:dyDescent="0.25">
      <c r="A68" s="187" t="s">
        <v>222</v>
      </c>
      <c r="B68" s="153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152"/>
      <c r="BP68" s="152"/>
      <c r="BQ68" s="152"/>
      <c r="BR68" s="152"/>
      <c r="BS68" s="152"/>
      <c r="BT68" s="152"/>
      <c r="BU68" s="152"/>
      <c r="BV68" s="152"/>
      <c r="BW68" s="152"/>
      <c r="BX68" s="152"/>
      <c r="BY68" s="152"/>
      <c r="BZ68" s="152"/>
      <c r="CA68" s="152"/>
      <c r="CB68" s="152"/>
      <c r="CC68" s="152"/>
      <c r="CD68" s="152"/>
      <c r="CE68" s="152"/>
      <c r="CF68" s="152"/>
      <c r="CG68" s="152"/>
      <c r="CH68" s="152"/>
      <c r="CI68" s="152"/>
      <c r="CJ68" s="152"/>
      <c r="CK68" s="152"/>
      <c r="CL68" s="152"/>
      <c r="CM68" s="152"/>
      <c r="CN68" s="152"/>
      <c r="CO68" s="152"/>
      <c r="CP68" s="152"/>
      <c r="CQ68" s="152"/>
      <c r="CR68" s="152"/>
      <c r="CS68" s="152"/>
      <c r="CT68" s="152"/>
    </row>
    <row r="69" spans="1:98" s="154" customFormat="1" x14ac:dyDescent="0.25">
      <c r="A69" s="183"/>
      <c r="B69" s="153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2"/>
      <c r="BU69" s="152"/>
      <c r="BV69" s="152"/>
      <c r="BW69" s="152"/>
      <c r="BX69" s="152"/>
      <c r="BY69" s="152"/>
      <c r="BZ69" s="152"/>
      <c r="CA69" s="152"/>
      <c r="CB69" s="152"/>
      <c r="CC69" s="152"/>
      <c r="CD69" s="152"/>
      <c r="CE69" s="152"/>
      <c r="CF69" s="152"/>
      <c r="CG69" s="152"/>
      <c r="CH69" s="152"/>
      <c r="CI69" s="152"/>
      <c r="CJ69" s="152"/>
      <c r="CK69" s="152"/>
      <c r="CL69" s="152"/>
      <c r="CM69" s="152"/>
      <c r="CN69" s="152"/>
      <c r="CO69" s="152"/>
      <c r="CP69" s="152"/>
      <c r="CQ69" s="152"/>
      <c r="CR69" s="152"/>
      <c r="CS69" s="152"/>
      <c r="CT69" s="152"/>
    </row>
    <row r="70" spans="1:98" s="154" customFormat="1" outlineLevel="1" x14ac:dyDescent="0.25">
      <c r="A70" s="183" t="s">
        <v>189</v>
      </c>
      <c r="B70" s="152" t="s">
        <v>223</v>
      </c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  <c r="BG70" s="152"/>
      <c r="BH70" s="152"/>
      <c r="BI70" s="152"/>
      <c r="BJ70" s="152"/>
      <c r="BK70" s="152"/>
      <c r="BL70" s="152"/>
      <c r="BM70" s="152"/>
      <c r="BN70" s="152"/>
      <c r="BO70" s="152"/>
      <c r="BP70" s="152"/>
      <c r="BQ70" s="152"/>
      <c r="BR70" s="152"/>
      <c r="BS70" s="152"/>
      <c r="BT70" s="152"/>
      <c r="BU70" s="152"/>
      <c r="BV70" s="152"/>
      <c r="BW70" s="152"/>
      <c r="BX70" s="152"/>
      <c r="BY70" s="152"/>
      <c r="BZ70" s="152"/>
      <c r="CA70" s="152"/>
      <c r="CB70" s="152"/>
      <c r="CC70" s="152"/>
      <c r="CD70" s="152"/>
      <c r="CE70" s="152"/>
      <c r="CF70" s="152"/>
      <c r="CG70" s="152"/>
      <c r="CH70" s="152"/>
      <c r="CI70" s="152"/>
      <c r="CJ70" s="152"/>
      <c r="CK70" s="152"/>
      <c r="CL70" s="152"/>
      <c r="CM70" s="152"/>
      <c r="CN70" s="152"/>
      <c r="CO70" s="152"/>
      <c r="CP70" s="152"/>
      <c r="CQ70" s="152"/>
      <c r="CR70" s="152"/>
      <c r="CS70" s="152"/>
      <c r="CT70" s="152"/>
    </row>
    <row r="71" spans="1:98" s="154" customFormat="1" outlineLevel="1" x14ac:dyDescent="0.25">
      <c r="A71" s="184" t="s">
        <v>54</v>
      </c>
      <c r="B71" s="185">
        <v>25</v>
      </c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  <c r="BL71" s="152"/>
      <c r="BM71" s="152"/>
      <c r="BN71" s="152"/>
      <c r="BO71" s="152"/>
      <c r="BP71" s="152"/>
      <c r="BQ71" s="152"/>
      <c r="BR71" s="152"/>
      <c r="BS71" s="152"/>
      <c r="BT71" s="152"/>
      <c r="BU71" s="152"/>
      <c r="BV71" s="152"/>
      <c r="BW71" s="152"/>
      <c r="BX71" s="152"/>
      <c r="BY71" s="152"/>
      <c r="BZ71" s="152"/>
      <c r="CA71" s="152"/>
      <c r="CB71" s="152"/>
      <c r="CC71" s="152"/>
      <c r="CD71" s="152"/>
      <c r="CE71" s="152"/>
      <c r="CF71" s="152"/>
      <c r="CG71" s="152"/>
      <c r="CH71" s="152"/>
      <c r="CI71" s="152"/>
      <c r="CJ71" s="152"/>
      <c r="CK71" s="152"/>
      <c r="CL71" s="152"/>
      <c r="CM71" s="152"/>
      <c r="CN71" s="152"/>
      <c r="CO71" s="152"/>
      <c r="CP71" s="152"/>
      <c r="CQ71" s="152"/>
      <c r="CR71" s="152"/>
      <c r="CS71" s="152"/>
      <c r="CT71" s="152"/>
    </row>
    <row r="72" spans="1:98" s="154" customFormat="1" outlineLevel="1" x14ac:dyDescent="0.25">
      <c r="A72" s="184" t="s">
        <v>702</v>
      </c>
      <c r="B72" s="186">
        <v>39</v>
      </c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  <c r="BI72" s="152"/>
      <c r="BJ72" s="152"/>
      <c r="BK72" s="152"/>
      <c r="BL72" s="152"/>
      <c r="BM72" s="152"/>
      <c r="BN72" s="152"/>
      <c r="BO72" s="152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CR72" s="152"/>
      <c r="CS72" s="152"/>
      <c r="CT72" s="152"/>
    </row>
    <row r="73" spans="1:98" s="154" customFormat="1" outlineLevel="1" x14ac:dyDescent="0.25">
      <c r="A73" s="184" t="s">
        <v>719</v>
      </c>
      <c r="B73" s="186">
        <v>40</v>
      </c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  <c r="BW73" s="152"/>
      <c r="BX73" s="152"/>
      <c r="BY73" s="152"/>
      <c r="BZ73" s="152"/>
      <c r="CA73" s="152"/>
      <c r="CB73" s="152"/>
      <c r="CC73" s="152"/>
      <c r="CD73" s="152"/>
      <c r="CE73" s="152"/>
      <c r="CF73" s="152"/>
      <c r="CG73" s="152"/>
      <c r="CH73" s="152"/>
      <c r="CI73" s="152"/>
      <c r="CJ73" s="152"/>
      <c r="CK73" s="152"/>
      <c r="CL73" s="152"/>
      <c r="CM73" s="152"/>
      <c r="CN73" s="152"/>
      <c r="CO73" s="152"/>
      <c r="CP73" s="152"/>
      <c r="CQ73" s="152"/>
      <c r="CR73" s="152"/>
      <c r="CS73" s="152"/>
      <c r="CT73" s="152"/>
    </row>
    <row r="74" spans="1:98" s="154" customFormat="1" outlineLevel="1" x14ac:dyDescent="0.25">
      <c r="A74" s="184" t="s">
        <v>703</v>
      </c>
      <c r="B74" s="186">
        <v>44</v>
      </c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  <c r="BW74" s="152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52"/>
      <c r="CJ74" s="152"/>
      <c r="CK74" s="152"/>
      <c r="CL74" s="152"/>
      <c r="CM74" s="152"/>
      <c r="CN74" s="152"/>
      <c r="CO74" s="152"/>
      <c r="CP74" s="152"/>
      <c r="CQ74" s="152"/>
      <c r="CR74" s="152"/>
      <c r="CS74" s="152"/>
      <c r="CT74" s="152"/>
    </row>
    <row r="75" spans="1:98" s="154" customFormat="1" outlineLevel="1" x14ac:dyDescent="0.25">
      <c r="A75" s="184" t="s">
        <v>704</v>
      </c>
      <c r="B75" s="186">
        <v>47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2"/>
      <c r="BK75" s="152"/>
      <c r="BL75" s="152"/>
      <c r="BM75" s="152"/>
      <c r="BN75" s="152"/>
      <c r="BO75" s="152"/>
      <c r="BP75" s="152"/>
      <c r="BQ75" s="152"/>
      <c r="BR75" s="152"/>
      <c r="BS75" s="152"/>
      <c r="BT75" s="152"/>
      <c r="BU75" s="152"/>
      <c r="BV75" s="152"/>
      <c r="BW75" s="152"/>
      <c r="BX75" s="152"/>
      <c r="BY75" s="152"/>
      <c r="BZ75" s="152"/>
      <c r="CA75" s="152"/>
      <c r="CB75" s="152"/>
      <c r="CC75" s="152"/>
      <c r="CD75" s="152"/>
      <c r="CE75" s="152"/>
      <c r="CF75" s="152"/>
      <c r="CG75" s="152"/>
      <c r="CH75" s="152"/>
      <c r="CI75" s="152"/>
      <c r="CJ75" s="152"/>
      <c r="CK75" s="152"/>
      <c r="CL75" s="152"/>
      <c r="CM75" s="152"/>
      <c r="CN75" s="152"/>
      <c r="CO75" s="152"/>
      <c r="CP75" s="152"/>
      <c r="CQ75" s="152"/>
      <c r="CR75" s="152"/>
      <c r="CS75" s="152"/>
      <c r="CT75" s="152"/>
    </row>
    <row r="76" spans="1:98" s="154" customFormat="1" outlineLevel="1" x14ac:dyDescent="0.25">
      <c r="A76" s="184" t="s">
        <v>705</v>
      </c>
      <c r="B76" s="186">
        <v>50</v>
      </c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/>
      <c r="BR76" s="152"/>
      <c r="BS76" s="152"/>
      <c r="BT76" s="152"/>
      <c r="BU76" s="152"/>
      <c r="BV76" s="152"/>
      <c r="BW76" s="152"/>
      <c r="BX76" s="152"/>
      <c r="BY76" s="152"/>
      <c r="BZ76" s="152"/>
      <c r="CA76" s="152"/>
      <c r="CB76" s="152"/>
      <c r="CC76" s="152"/>
      <c r="CD76" s="152"/>
      <c r="CE76" s="152"/>
      <c r="CF76" s="152"/>
      <c r="CG76" s="152"/>
      <c r="CH76" s="152"/>
      <c r="CI76" s="152"/>
      <c r="CJ76" s="152"/>
      <c r="CK76" s="152"/>
      <c r="CL76" s="152"/>
      <c r="CM76" s="152"/>
      <c r="CN76" s="152"/>
      <c r="CO76" s="152"/>
      <c r="CP76" s="152"/>
      <c r="CQ76" s="152"/>
      <c r="CR76" s="152"/>
      <c r="CS76" s="152"/>
      <c r="CT76" s="152"/>
    </row>
    <row r="77" spans="1:98" s="154" customFormat="1" outlineLevel="1" x14ac:dyDescent="0.25">
      <c r="A77" s="184" t="s">
        <v>706</v>
      </c>
      <c r="B77" s="186">
        <v>52</v>
      </c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52"/>
      <c r="BN77" s="152"/>
      <c r="BO77" s="152"/>
      <c r="BP77" s="152"/>
      <c r="BQ77" s="152"/>
      <c r="BR77" s="152"/>
      <c r="BS77" s="152"/>
      <c r="BT77" s="152"/>
      <c r="BU77" s="152"/>
      <c r="BV77" s="152"/>
      <c r="BW77" s="152"/>
      <c r="BX77" s="152"/>
      <c r="BY77" s="152"/>
      <c r="BZ77" s="152"/>
      <c r="CA77" s="152"/>
      <c r="CB77" s="152"/>
      <c r="CC77" s="152"/>
      <c r="CD77" s="152"/>
      <c r="CE77" s="152"/>
      <c r="CF77" s="152"/>
      <c r="CG77" s="152"/>
      <c r="CH77" s="152"/>
      <c r="CI77" s="152"/>
      <c r="CJ77" s="152"/>
      <c r="CK77" s="152"/>
      <c r="CL77" s="152"/>
      <c r="CM77" s="152"/>
      <c r="CN77" s="152"/>
      <c r="CO77" s="152"/>
      <c r="CP77" s="152"/>
      <c r="CQ77" s="152"/>
      <c r="CR77" s="152"/>
      <c r="CS77" s="152"/>
      <c r="CT77" s="152"/>
    </row>
    <row r="78" spans="1:98" s="154" customFormat="1" outlineLevel="1" x14ac:dyDescent="0.25">
      <c r="A78" s="184" t="s">
        <v>707</v>
      </c>
      <c r="B78" s="186">
        <v>55</v>
      </c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52"/>
      <c r="CM78" s="152"/>
      <c r="CN78" s="152"/>
      <c r="CO78" s="152"/>
      <c r="CP78" s="152"/>
      <c r="CQ78" s="152"/>
      <c r="CR78" s="152"/>
      <c r="CS78" s="152"/>
      <c r="CT78" s="152"/>
    </row>
    <row r="79" spans="1:98" s="154" customFormat="1" outlineLevel="1" x14ac:dyDescent="0.25">
      <c r="A79" s="184" t="s">
        <v>708</v>
      </c>
      <c r="B79" s="186">
        <v>59</v>
      </c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</row>
    <row r="80" spans="1:98" s="154" customFormat="1" outlineLevel="1" x14ac:dyDescent="0.25">
      <c r="A80" s="184" t="s">
        <v>709</v>
      </c>
      <c r="B80" s="186">
        <v>64</v>
      </c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</row>
    <row r="81" spans="1:98" s="154" customFormat="1" outlineLevel="1" x14ac:dyDescent="0.25">
      <c r="A81" s="326" t="s">
        <v>710</v>
      </c>
      <c r="B81" s="327">
        <v>70</v>
      </c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/>
    </row>
    <row r="82" spans="1:98" s="154" customFormat="1" outlineLevel="1" x14ac:dyDescent="0.25">
      <c r="A82" s="326" t="s">
        <v>711</v>
      </c>
      <c r="B82" s="327">
        <v>77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</row>
    <row r="83" spans="1:98" s="154" customFormat="1" outlineLevel="1" x14ac:dyDescent="0.25">
      <c r="A83" s="326" t="s">
        <v>712</v>
      </c>
      <c r="B83" s="327">
        <v>87</v>
      </c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52"/>
      <c r="CM83" s="152"/>
      <c r="CN83" s="152"/>
      <c r="CO83" s="152"/>
      <c r="CP83" s="152"/>
      <c r="CQ83" s="152"/>
      <c r="CR83" s="152"/>
      <c r="CS83" s="152"/>
      <c r="CT83" s="152"/>
    </row>
    <row r="84" spans="1:98" s="154" customFormat="1" outlineLevel="1" x14ac:dyDescent="0.25">
      <c r="A84" s="326" t="s">
        <v>713</v>
      </c>
      <c r="B84" s="327">
        <v>96</v>
      </c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52"/>
      <c r="CG84" s="152"/>
      <c r="CH84" s="152"/>
      <c r="CI84" s="152"/>
      <c r="CJ84" s="152"/>
      <c r="CK84" s="152"/>
      <c r="CL84" s="152"/>
      <c r="CM84" s="152"/>
      <c r="CN84" s="152"/>
      <c r="CO84" s="152"/>
      <c r="CP84" s="152"/>
      <c r="CQ84" s="152"/>
      <c r="CR84" s="152"/>
      <c r="CS84" s="152"/>
      <c r="CT84" s="152"/>
    </row>
    <row r="85" spans="1:98" s="154" customFormat="1" outlineLevel="1" x14ac:dyDescent="0.25">
      <c r="A85" s="326" t="s">
        <v>714</v>
      </c>
      <c r="B85" s="327">
        <v>105</v>
      </c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</row>
    <row r="86" spans="1:98" s="154" customFormat="1" outlineLevel="1" x14ac:dyDescent="0.25">
      <c r="A86" s="326" t="s">
        <v>715</v>
      </c>
      <c r="B86" s="327">
        <v>113</v>
      </c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2"/>
      <c r="BR86" s="152"/>
      <c r="BS86" s="152"/>
      <c r="BT86" s="152"/>
      <c r="BU86" s="152"/>
      <c r="BV86" s="152"/>
      <c r="BW86" s="152"/>
      <c r="BX86" s="152"/>
      <c r="BY86" s="152"/>
      <c r="BZ86" s="152"/>
      <c r="CA86" s="152"/>
      <c r="CB86" s="152"/>
      <c r="CC86" s="152"/>
      <c r="CD86" s="152"/>
      <c r="CE86" s="152"/>
      <c r="CF86" s="152"/>
      <c r="CG86" s="152"/>
      <c r="CH86" s="152"/>
      <c r="CI86" s="152"/>
      <c r="CJ86" s="152"/>
      <c r="CK86" s="152"/>
      <c r="CL86" s="152"/>
      <c r="CM86" s="152"/>
      <c r="CN86" s="152"/>
      <c r="CO86" s="152"/>
      <c r="CP86" s="152"/>
      <c r="CQ86" s="152"/>
      <c r="CR86" s="152"/>
      <c r="CS86" s="152"/>
      <c r="CT86" s="152"/>
    </row>
    <row r="87" spans="1:98" s="154" customFormat="1" outlineLevel="1" x14ac:dyDescent="0.25">
      <c r="A87" s="326" t="s">
        <v>716</v>
      </c>
      <c r="B87" s="327">
        <v>121</v>
      </c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2"/>
      <c r="BW87" s="152"/>
      <c r="BX87" s="152"/>
      <c r="BY87" s="152"/>
      <c r="BZ87" s="152"/>
      <c r="CA87" s="152"/>
      <c r="CB87" s="152"/>
      <c r="CC87" s="152"/>
      <c r="CD87" s="152"/>
      <c r="CE87" s="152"/>
      <c r="CF87" s="152"/>
      <c r="CG87" s="152"/>
      <c r="CH87" s="152"/>
      <c r="CI87" s="152"/>
      <c r="CJ87" s="152"/>
      <c r="CK87" s="152"/>
      <c r="CL87" s="152"/>
      <c r="CM87" s="152"/>
      <c r="CN87" s="152"/>
      <c r="CO87" s="152"/>
      <c r="CP87" s="152"/>
      <c r="CQ87" s="152"/>
      <c r="CR87" s="152"/>
      <c r="CS87" s="152"/>
      <c r="CT87" s="152"/>
    </row>
    <row r="88" spans="1:98" s="154" customFormat="1" outlineLevel="1" x14ac:dyDescent="0.25">
      <c r="A88" s="184" t="s">
        <v>717</v>
      </c>
      <c r="B88" s="186">
        <v>130</v>
      </c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/>
      <c r="BK88" s="152"/>
      <c r="BL88" s="152"/>
      <c r="BM88" s="152"/>
      <c r="BN88" s="152"/>
      <c r="BO88" s="152"/>
      <c r="BP88" s="152"/>
      <c r="BQ88" s="152"/>
      <c r="BR88" s="152"/>
      <c r="BS88" s="152"/>
      <c r="BT88" s="152"/>
      <c r="BU88" s="152"/>
      <c r="BV88" s="152"/>
      <c r="BW88" s="152"/>
      <c r="BX88" s="152"/>
      <c r="BY88" s="152"/>
      <c r="BZ88" s="152"/>
      <c r="CA88" s="152"/>
      <c r="CB88" s="152"/>
      <c r="CC88" s="152"/>
      <c r="CD88" s="152"/>
      <c r="CE88" s="152"/>
      <c r="CF88" s="152"/>
      <c r="CG88" s="152"/>
      <c r="CH88" s="152"/>
      <c r="CI88" s="152"/>
      <c r="CJ88" s="152"/>
      <c r="CK88" s="152"/>
      <c r="CL88" s="152"/>
      <c r="CM88" s="152"/>
      <c r="CN88" s="152"/>
      <c r="CO88" s="152"/>
      <c r="CP88" s="152"/>
      <c r="CQ88" s="152"/>
      <c r="CR88" s="152"/>
      <c r="CS88" s="152"/>
      <c r="CT88" s="152"/>
    </row>
    <row r="89" spans="1:98" s="154" customFormat="1" outlineLevel="1" x14ac:dyDescent="0.25">
      <c r="A89" s="184" t="s">
        <v>718</v>
      </c>
      <c r="B89" s="186">
        <v>140</v>
      </c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2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/>
      <c r="CI89" s="152"/>
      <c r="CJ89" s="152"/>
      <c r="CK89" s="152"/>
      <c r="CL89" s="152"/>
      <c r="CM89" s="152"/>
      <c r="CN89" s="152"/>
      <c r="CO89" s="152"/>
      <c r="CP89" s="152"/>
      <c r="CQ89" s="152"/>
      <c r="CR89" s="152"/>
      <c r="CS89" s="152"/>
      <c r="CT89" s="152"/>
    </row>
    <row r="90" spans="1:98" s="154" customFormat="1" outlineLevel="1" x14ac:dyDescent="0.25">
      <c r="A90" s="183"/>
      <c r="B90" s="153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2"/>
      <c r="BP90" s="152"/>
      <c r="BQ90" s="152"/>
      <c r="BR90" s="152"/>
      <c r="BS90" s="152"/>
      <c r="BT90" s="152"/>
      <c r="BU90" s="152"/>
      <c r="BV90" s="152"/>
      <c r="BW90" s="152"/>
      <c r="BX90" s="152"/>
      <c r="BY90" s="152"/>
      <c r="BZ90" s="152"/>
      <c r="CA90" s="152"/>
      <c r="CB90" s="152"/>
      <c r="CC90" s="152"/>
      <c r="CD90" s="152"/>
      <c r="CE90" s="152"/>
      <c r="CF90" s="152"/>
      <c r="CG90" s="152"/>
      <c r="CH90" s="152"/>
      <c r="CI90" s="152"/>
      <c r="CJ90" s="152"/>
      <c r="CK90" s="152"/>
      <c r="CL90" s="152"/>
      <c r="CM90" s="152"/>
      <c r="CN90" s="152"/>
      <c r="CO90" s="152"/>
      <c r="CP90" s="152"/>
      <c r="CQ90" s="152"/>
      <c r="CR90" s="152"/>
      <c r="CS90" s="152"/>
      <c r="CT90" s="152"/>
    </row>
    <row r="91" spans="1:98" s="154" customFormat="1" outlineLevel="1" x14ac:dyDescent="0.25">
      <c r="A91" s="183"/>
      <c r="B91" s="153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2"/>
      <c r="BN91" s="152"/>
      <c r="BO91" s="152"/>
      <c r="BP91" s="152"/>
      <c r="BQ91" s="152"/>
      <c r="BR91" s="152"/>
      <c r="BS91" s="152"/>
      <c r="BT91" s="152"/>
      <c r="BU91" s="152"/>
      <c r="BV91" s="152"/>
      <c r="BW91" s="152"/>
      <c r="BX91" s="152"/>
      <c r="BY91" s="152"/>
      <c r="BZ91" s="152"/>
      <c r="CA91" s="152"/>
      <c r="CB91" s="152"/>
      <c r="CC91" s="152"/>
      <c r="CD91" s="152"/>
      <c r="CE91" s="152"/>
      <c r="CF91" s="152"/>
      <c r="CG91" s="152"/>
      <c r="CH91" s="152"/>
      <c r="CI91" s="152"/>
      <c r="CJ91" s="152"/>
      <c r="CK91" s="152"/>
      <c r="CL91" s="152"/>
      <c r="CM91" s="152"/>
      <c r="CN91" s="152"/>
      <c r="CO91" s="152"/>
      <c r="CP91" s="152"/>
      <c r="CQ91" s="152"/>
      <c r="CR91" s="152"/>
      <c r="CS91" s="152"/>
      <c r="CT91" s="152"/>
    </row>
    <row r="92" spans="1:98" s="154" customFormat="1" outlineLevel="1" x14ac:dyDescent="0.25">
      <c r="A92" s="183"/>
      <c r="B92" s="153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  <c r="BI92" s="152"/>
      <c r="BJ92" s="152"/>
      <c r="BK92" s="152"/>
      <c r="BL92" s="152"/>
      <c r="BM92" s="152"/>
      <c r="BN92" s="152"/>
      <c r="BO92" s="152"/>
      <c r="BP92" s="152"/>
      <c r="BQ92" s="152"/>
      <c r="BR92" s="152"/>
      <c r="BS92" s="152"/>
      <c r="BT92" s="152"/>
      <c r="BU92" s="152"/>
      <c r="BV92" s="152"/>
      <c r="BW92" s="152"/>
      <c r="BX92" s="152"/>
      <c r="BY92" s="152"/>
      <c r="BZ92" s="152"/>
      <c r="CA92" s="152"/>
      <c r="CB92" s="152"/>
      <c r="CC92" s="152"/>
      <c r="CD92" s="152"/>
      <c r="CE92" s="152"/>
      <c r="CF92" s="152"/>
      <c r="CG92" s="152"/>
      <c r="CH92" s="152"/>
      <c r="CI92" s="152"/>
      <c r="CJ92" s="152"/>
      <c r="CK92" s="152"/>
      <c r="CL92" s="152"/>
      <c r="CM92" s="152"/>
      <c r="CN92" s="152"/>
      <c r="CO92" s="152"/>
      <c r="CP92" s="152"/>
      <c r="CQ92" s="152"/>
      <c r="CR92" s="152"/>
      <c r="CS92" s="152"/>
      <c r="CT92" s="152"/>
    </row>
    <row r="93" spans="1:98" s="154" customFormat="1" outlineLevel="1" x14ac:dyDescent="0.25">
      <c r="A93" s="183"/>
      <c r="B93" s="153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  <c r="BL93" s="152"/>
      <c r="BM93" s="152"/>
      <c r="BN93" s="152"/>
      <c r="BO93" s="152"/>
      <c r="BP93" s="152"/>
      <c r="BQ93" s="152"/>
      <c r="BR93" s="152"/>
      <c r="BS93" s="152"/>
      <c r="BT93" s="152"/>
      <c r="BU93" s="152"/>
      <c r="BV93" s="152"/>
      <c r="BW93" s="152"/>
      <c r="BX93" s="152"/>
      <c r="BY93" s="152"/>
      <c r="BZ93" s="152"/>
      <c r="CA93" s="152"/>
      <c r="CB93" s="152"/>
      <c r="CC93" s="152"/>
      <c r="CD93" s="152"/>
      <c r="CE93" s="152"/>
      <c r="CF93" s="152"/>
      <c r="CG93" s="152"/>
      <c r="CH93" s="152"/>
      <c r="CI93" s="152"/>
      <c r="CJ93" s="152"/>
      <c r="CK93" s="152"/>
      <c r="CL93" s="152"/>
      <c r="CM93" s="152"/>
      <c r="CN93" s="152"/>
      <c r="CO93" s="152"/>
      <c r="CP93" s="152"/>
      <c r="CQ93" s="152"/>
      <c r="CR93" s="152"/>
      <c r="CS93" s="152"/>
      <c r="CT93" s="152"/>
    </row>
    <row r="94" spans="1:98" s="154" customFormat="1" outlineLevel="1" x14ac:dyDescent="0.25">
      <c r="A94" s="183"/>
      <c r="B94" s="153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2"/>
      <c r="BJ94" s="152"/>
      <c r="BK94" s="152"/>
      <c r="BL94" s="152"/>
      <c r="BM94" s="152"/>
      <c r="BN94" s="152"/>
      <c r="BO94" s="152"/>
      <c r="BP94" s="152"/>
      <c r="BQ94" s="152"/>
      <c r="BR94" s="152"/>
      <c r="BS94" s="152"/>
      <c r="BT94" s="152"/>
      <c r="BU94" s="152"/>
      <c r="BV94" s="152"/>
      <c r="BW94" s="152"/>
      <c r="BX94" s="152"/>
      <c r="BY94" s="152"/>
      <c r="BZ94" s="152"/>
      <c r="CA94" s="152"/>
      <c r="CB94" s="152"/>
      <c r="CC94" s="152"/>
      <c r="CD94" s="152"/>
      <c r="CE94" s="152"/>
      <c r="CF94" s="152"/>
      <c r="CG94" s="152"/>
      <c r="CH94" s="152"/>
      <c r="CI94" s="152"/>
      <c r="CJ94" s="152"/>
      <c r="CK94" s="152"/>
      <c r="CL94" s="152"/>
      <c r="CM94" s="152"/>
      <c r="CN94" s="152"/>
      <c r="CO94" s="152"/>
      <c r="CP94" s="152"/>
      <c r="CQ94" s="152"/>
      <c r="CR94" s="152"/>
      <c r="CS94" s="152"/>
      <c r="CT94" s="152"/>
    </row>
    <row r="95" spans="1:98" s="154" customFormat="1" x14ac:dyDescent="0.25">
      <c r="A95" s="183"/>
      <c r="B95" s="153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  <c r="BG95" s="152"/>
      <c r="BH95" s="152"/>
      <c r="BI95" s="152"/>
      <c r="BJ95" s="152"/>
      <c r="BK95" s="152"/>
      <c r="BL95" s="152"/>
      <c r="BM95" s="152"/>
      <c r="BN95" s="152"/>
      <c r="BO95" s="152"/>
      <c r="BP95" s="152"/>
      <c r="BQ95" s="152"/>
      <c r="BR95" s="152"/>
      <c r="BS95" s="152"/>
      <c r="BT95" s="152"/>
      <c r="BU95" s="152"/>
      <c r="BV95" s="152"/>
      <c r="BW95" s="152"/>
      <c r="BX95" s="152"/>
      <c r="BY95" s="152"/>
      <c r="BZ95" s="152"/>
      <c r="CA95" s="152"/>
      <c r="CB95" s="152"/>
      <c r="CC95" s="152"/>
      <c r="CD95" s="152"/>
      <c r="CE95" s="152"/>
      <c r="CF95" s="152"/>
      <c r="CG95" s="152"/>
      <c r="CH95" s="152"/>
      <c r="CI95" s="152"/>
      <c r="CJ95" s="152"/>
      <c r="CK95" s="152"/>
      <c r="CL95" s="152"/>
      <c r="CM95" s="152"/>
      <c r="CN95" s="152"/>
      <c r="CO95" s="152"/>
      <c r="CP95" s="152"/>
      <c r="CQ95" s="152"/>
      <c r="CR95" s="152"/>
      <c r="CS95" s="152"/>
      <c r="CT95" s="152"/>
    </row>
    <row r="96" spans="1:98" s="154" customFormat="1" x14ac:dyDescent="0.25">
      <c r="A96" s="183"/>
      <c r="B96" s="153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  <c r="BH96" s="152"/>
      <c r="BI96" s="152"/>
      <c r="BJ96" s="152"/>
      <c r="BK96" s="152"/>
      <c r="BL96" s="152"/>
      <c r="BM96" s="152"/>
      <c r="BN96" s="152"/>
      <c r="BO96" s="152"/>
      <c r="BP96" s="152"/>
      <c r="BQ96" s="152"/>
      <c r="BR96" s="152"/>
      <c r="BS96" s="152"/>
      <c r="BT96" s="152"/>
      <c r="BU96" s="152"/>
      <c r="BV96" s="152"/>
      <c r="BW96" s="152"/>
      <c r="BX96" s="152"/>
      <c r="BY96" s="152"/>
      <c r="BZ96" s="152"/>
      <c r="CA96" s="152"/>
      <c r="CB96" s="152"/>
      <c r="CC96" s="152"/>
      <c r="CD96" s="152"/>
      <c r="CE96" s="152"/>
      <c r="CF96" s="152"/>
      <c r="CG96" s="152"/>
      <c r="CH96" s="152"/>
      <c r="CI96" s="152"/>
      <c r="CJ96" s="152"/>
      <c r="CK96" s="152"/>
      <c r="CL96" s="152"/>
      <c r="CM96" s="152"/>
      <c r="CN96" s="152"/>
      <c r="CO96" s="152"/>
      <c r="CP96" s="152"/>
      <c r="CQ96" s="152"/>
      <c r="CR96" s="152"/>
      <c r="CS96" s="152"/>
      <c r="CT96" s="152"/>
    </row>
    <row r="97" spans="1:98" s="154" customFormat="1" ht="18.75" x14ac:dyDescent="0.25">
      <c r="A97" s="187" t="s">
        <v>241</v>
      </c>
      <c r="B97" s="153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  <c r="BG97" s="152"/>
      <c r="BH97" s="152"/>
      <c r="BI97" s="152"/>
      <c r="BJ97" s="152"/>
      <c r="BK97" s="152"/>
      <c r="BL97" s="152"/>
      <c r="BM97" s="152"/>
      <c r="BN97" s="152"/>
      <c r="BO97" s="152"/>
      <c r="BP97" s="152"/>
      <c r="BQ97" s="152"/>
      <c r="BR97" s="152"/>
      <c r="BS97" s="152"/>
      <c r="BT97" s="152"/>
      <c r="BU97" s="152"/>
      <c r="BV97" s="152"/>
      <c r="BW97" s="152"/>
      <c r="BX97" s="152"/>
      <c r="BY97" s="152"/>
      <c r="BZ97" s="152"/>
      <c r="CA97" s="152"/>
      <c r="CB97" s="152"/>
      <c r="CC97" s="152"/>
      <c r="CD97" s="152"/>
      <c r="CE97" s="152"/>
      <c r="CF97" s="152"/>
      <c r="CG97" s="152"/>
      <c r="CH97" s="152"/>
      <c r="CI97" s="152"/>
      <c r="CJ97" s="152"/>
      <c r="CK97" s="152"/>
      <c r="CL97" s="152"/>
      <c r="CM97" s="152"/>
      <c r="CN97" s="152"/>
      <c r="CO97" s="152"/>
      <c r="CP97" s="152"/>
      <c r="CQ97" s="152"/>
      <c r="CR97" s="152"/>
      <c r="CS97" s="152"/>
      <c r="CT97" s="152"/>
    </row>
    <row r="98" spans="1:98" s="154" customFormat="1" hidden="1" outlineLevel="1" x14ac:dyDescent="0.25">
      <c r="A98" s="207" t="s">
        <v>242</v>
      </c>
      <c r="B98" s="153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  <c r="BG98" s="152"/>
      <c r="BH98" s="152"/>
      <c r="BI98" s="152"/>
      <c r="BJ98" s="152"/>
      <c r="BK98" s="152"/>
      <c r="BL98" s="152"/>
      <c r="BM98" s="152"/>
      <c r="BN98" s="152"/>
      <c r="BO98" s="152"/>
      <c r="BP98" s="152"/>
      <c r="BQ98" s="152"/>
      <c r="BR98" s="152"/>
      <c r="BS98" s="152"/>
      <c r="BT98" s="152"/>
      <c r="BU98" s="152"/>
      <c r="BV98" s="152"/>
      <c r="BW98" s="152"/>
      <c r="BX98" s="152"/>
      <c r="BY98" s="152"/>
      <c r="BZ98" s="152"/>
      <c r="CA98" s="152"/>
      <c r="CB98" s="152"/>
      <c r="CC98" s="152"/>
      <c r="CD98" s="152"/>
      <c r="CE98" s="152"/>
      <c r="CF98" s="152"/>
      <c r="CG98" s="152"/>
      <c r="CH98" s="152"/>
      <c r="CI98" s="152"/>
      <c r="CJ98" s="152"/>
      <c r="CK98" s="152"/>
      <c r="CL98" s="152"/>
      <c r="CM98" s="152"/>
      <c r="CN98" s="152"/>
      <c r="CO98" s="152"/>
      <c r="CP98" s="152"/>
      <c r="CQ98" s="152"/>
      <c r="CR98" s="152"/>
      <c r="CS98" s="152"/>
      <c r="CT98" s="152"/>
    </row>
    <row r="99" spans="1:98" s="154" customFormat="1" hidden="1" outlineLevel="1" x14ac:dyDescent="0.25">
      <c r="A99" s="208" t="s">
        <v>243</v>
      </c>
      <c r="B99" s="153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  <c r="BG99" s="152"/>
      <c r="BH99" s="152"/>
      <c r="BI99" s="152"/>
      <c r="BJ99" s="152"/>
      <c r="BK99" s="152"/>
      <c r="BL99" s="152"/>
      <c r="BM99" s="152"/>
      <c r="BN99" s="152"/>
      <c r="BO99" s="152"/>
      <c r="BP99" s="152"/>
      <c r="BQ99" s="152"/>
      <c r="BR99" s="152"/>
      <c r="BS99" s="152"/>
      <c r="BT99" s="152"/>
      <c r="BU99" s="152"/>
      <c r="BV99" s="152"/>
      <c r="BW99" s="152"/>
      <c r="BX99" s="152"/>
      <c r="BY99" s="152"/>
      <c r="BZ99" s="152"/>
      <c r="CA99" s="152"/>
      <c r="CB99" s="152"/>
      <c r="CC99" s="152"/>
      <c r="CD99" s="152"/>
      <c r="CE99" s="152"/>
      <c r="CF99" s="152"/>
      <c r="CG99" s="152"/>
      <c r="CH99" s="152"/>
      <c r="CI99" s="152"/>
      <c r="CJ99" s="152"/>
      <c r="CK99" s="152"/>
      <c r="CL99" s="152"/>
      <c r="CM99" s="152"/>
      <c r="CN99" s="152"/>
      <c r="CO99" s="152"/>
      <c r="CP99" s="152"/>
      <c r="CQ99" s="152"/>
      <c r="CR99" s="152"/>
      <c r="CS99" s="152"/>
      <c r="CT99" s="152"/>
    </row>
    <row r="100" spans="1:98" s="154" customFormat="1" hidden="1" outlineLevel="1" x14ac:dyDescent="0.25">
      <c r="A100" s="183"/>
      <c r="B100" s="153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  <c r="BG100" s="152"/>
      <c r="BH100" s="152"/>
      <c r="BI100" s="152"/>
      <c r="BJ100" s="152"/>
      <c r="BK100" s="152"/>
      <c r="BL100" s="152"/>
      <c r="BM100" s="152"/>
      <c r="BN100" s="152"/>
      <c r="BO100" s="152"/>
      <c r="BP100" s="152"/>
      <c r="BQ100" s="152"/>
      <c r="BR100" s="152"/>
      <c r="BS100" s="152"/>
      <c r="BT100" s="152"/>
      <c r="BU100" s="152"/>
      <c r="BV100" s="152"/>
      <c r="BW100" s="152"/>
      <c r="BX100" s="152"/>
      <c r="BY100" s="152"/>
      <c r="BZ100" s="152"/>
      <c r="CA100" s="152"/>
      <c r="CB100" s="152"/>
      <c r="CC100" s="152"/>
      <c r="CD100" s="152"/>
      <c r="CE100" s="152"/>
      <c r="CF100" s="152"/>
      <c r="CG100" s="152"/>
      <c r="CH100" s="152"/>
      <c r="CI100" s="152"/>
      <c r="CJ100" s="152"/>
      <c r="CK100" s="152"/>
      <c r="CL100" s="152"/>
      <c r="CM100" s="152"/>
      <c r="CN100" s="152"/>
      <c r="CO100" s="152"/>
      <c r="CP100" s="152"/>
      <c r="CQ100" s="152"/>
      <c r="CR100" s="152"/>
      <c r="CS100" s="152"/>
      <c r="CT100" s="152"/>
    </row>
    <row r="101" spans="1:98" s="154" customFormat="1" hidden="1" outlineLevel="1" x14ac:dyDescent="0.25">
      <c r="A101" s="183"/>
      <c r="B101" s="153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52"/>
      <c r="AY101" s="152"/>
      <c r="AZ101" s="152"/>
      <c r="BA101" s="152"/>
      <c r="BB101" s="152"/>
      <c r="BC101" s="152"/>
      <c r="BD101" s="152"/>
      <c r="BE101" s="152"/>
      <c r="BF101" s="152"/>
      <c r="BG101" s="152"/>
      <c r="BH101" s="152"/>
      <c r="BI101" s="152"/>
      <c r="BJ101" s="152"/>
      <c r="BK101" s="152"/>
      <c r="BL101" s="152"/>
      <c r="BM101" s="152"/>
      <c r="BN101" s="152"/>
      <c r="BO101" s="152"/>
      <c r="BP101" s="152"/>
      <c r="BQ101" s="152"/>
      <c r="BR101" s="152"/>
      <c r="BS101" s="152"/>
      <c r="BT101" s="152"/>
      <c r="BU101" s="152"/>
      <c r="BV101" s="152"/>
      <c r="BW101" s="152"/>
      <c r="BX101" s="152"/>
      <c r="BY101" s="152"/>
      <c r="BZ101" s="152"/>
      <c r="CA101" s="152"/>
      <c r="CB101" s="152"/>
      <c r="CC101" s="152"/>
      <c r="CD101" s="152"/>
      <c r="CE101" s="152"/>
      <c r="CF101" s="152"/>
      <c r="CG101" s="152"/>
      <c r="CH101" s="152"/>
      <c r="CI101" s="152"/>
      <c r="CJ101" s="152"/>
      <c r="CK101" s="152"/>
      <c r="CL101" s="152"/>
      <c r="CM101" s="152"/>
      <c r="CN101" s="152"/>
      <c r="CO101" s="152"/>
      <c r="CP101" s="152"/>
      <c r="CQ101" s="152"/>
      <c r="CR101" s="152"/>
      <c r="CS101" s="152"/>
      <c r="CT101" s="152"/>
    </row>
    <row r="102" spans="1:98" s="154" customFormat="1" hidden="1" outlineLevel="1" x14ac:dyDescent="0.25">
      <c r="A102" s="213" t="s">
        <v>244</v>
      </c>
      <c r="B102" s="213" t="s">
        <v>199</v>
      </c>
      <c r="C102" s="213" t="s">
        <v>245</v>
      </c>
      <c r="D102" s="214" t="s">
        <v>246</v>
      </c>
      <c r="E102" s="213" t="s">
        <v>247</v>
      </c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  <c r="BG102" s="152"/>
      <c r="BH102" s="152"/>
      <c r="BI102" s="152"/>
      <c r="BJ102" s="152"/>
      <c r="BK102" s="152"/>
      <c r="BL102" s="152"/>
      <c r="BM102" s="152"/>
      <c r="BN102" s="152"/>
      <c r="BO102" s="152"/>
      <c r="BP102" s="152"/>
      <c r="BQ102" s="152"/>
      <c r="BR102" s="152"/>
      <c r="BS102" s="152"/>
      <c r="BT102" s="152"/>
      <c r="BU102" s="152"/>
      <c r="BV102" s="152"/>
      <c r="BW102" s="152"/>
      <c r="BX102" s="152"/>
      <c r="BY102" s="152"/>
      <c r="BZ102" s="152"/>
      <c r="CA102" s="152"/>
      <c r="CB102" s="152"/>
      <c r="CC102" s="152"/>
      <c r="CD102" s="152"/>
      <c r="CE102" s="152"/>
      <c r="CF102" s="152"/>
      <c r="CG102" s="152"/>
      <c r="CH102" s="152"/>
      <c r="CI102" s="152"/>
      <c r="CJ102" s="152"/>
      <c r="CK102" s="152"/>
      <c r="CL102" s="152"/>
      <c r="CM102" s="152"/>
      <c r="CN102" s="152"/>
      <c r="CO102" s="152"/>
      <c r="CP102" s="152"/>
      <c r="CQ102" s="152"/>
      <c r="CR102" s="152"/>
      <c r="CS102" s="152"/>
      <c r="CT102" s="152"/>
    </row>
    <row r="103" spans="1:98" s="154" customFormat="1" hidden="1" outlineLevel="1" x14ac:dyDescent="0.25">
      <c r="A103" s="215" t="s">
        <v>248</v>
      </c>
      <c r="B103" s="217" t="s">
        <v>249</v>
      </c>
      <c r="C103" s="217" t="str">
        <f t="shared" ref="C103:C134" si="0">A103&amp;" "&amp;B103&amp;" "&amp;"CCC: "&amp;D103</f>
        <v>AL Albania CCC: 0,574</v>
      </c>
      <c r="D103" s="216">
        <v>0.57399999999999995</v>
      </c>
      <c r="E103" s="215" t="s">
        <v>250</v>
      </c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  <c r="BG103" s="152"/>
      <c r="BH103" s="152"/>
      <c r="BI103" s="152"/>
      <c r="BJ103" s="152"/>
      <c r="BK103" s="152"/>
      <c r="BL103" s="152"/>
      <c r="BM103" s="152"/>
      <c r="BN103" s="152"/>
      <c r="BO103" s="152"/>
      <c r="BP103" s="152"/>
      <c r="BQ103" s="152"/>
      <c r="BR103" s="152"/>
      <c r="BS103" s="152"/>
      <c r="BT103" s="152"/>
      <c r="BU103" s="152"/>
      <c r="BV103" s="152"/>
      <c r="BW103" s="152"/>
      <c r="BX103" s="152"/>
      <c r="BY103" s="152"/>
      <c r="BZ103" s="152"/>
      <c r="CA103" s="152"/>
      <c r="CB103" s="152"/>
      <c r="CC103" s="152"/>
      <c r="CD103" s="152"/>
      <c r="CE103" s="152"/>
      <c r="CF103" s="152"/>
      <c r="CG103" s="152"/>
      <c r="CH103" s="152"/>
      <c r="CI103" s="152"/>
      <c r="CJ103" s="152"/>
      <c r="CK103" s="152"/>
      <c r="CL103" s="152"/>
      <c r="CM103" s="152"/>
      <c r="CN103" s="152"/>
      <c r="CO103" s="152"/>
      <c r="CP103" s="152"/>
      <c r="CQ103" s="152"/>
      <c r="CR103" s="152"/>
      <c r="CS103" s="152"/>
      <c r="CT103" s="152"/>
    </row>
    <row r="104" spans="1:98" s="154" customFormat="1" hidden="1" outlineLevel="1" x14ac:dyDescent="0.25">
      <c r="A104" s="215" t="s">
        <v>251</v>
      </c>
      <c r="B104" s="217" t="s">
        <v>252</v>
      </c>
      <c r="C104" s="217" t="str">
        <f t="shared" si="0"/>
        <v>DZ Algeria CCC: 0,661</v>
      </c>
      <c r="D104" s="216">
        <v>0.66100000000000003</v>
      </c>
      <c r="E104" s="215" t="s">
        <v>253</v>
      </c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52"/>
      <c r="BQ104" s="152"/>
      <c r="BR104" s="152"/>
      <c r="BS104" s="152"/>
      <c r="BT104" s="152"/>
      <c r="BU104" s="152"/>
      <c r="BV104" s="152"/>
      <c r="BW104" s="152"/>
      <c r="BX104" s="152"/>
      <c r="BY104" s="152"/>
      <c r="BZ104" s="152"/>
      <c r="CA104" s="152"/>
      <c r="CB104" s="152"/>
      <c r="CC104" s="152"/>
      <c r="CD104" s="152"/>
      <c r="CE104" s="152"/>
      <c r="CF104" s="152"/>
      <c r="CG104" s="152"/>
      <c r="CH104" s="152"/>
      <c r="CI104" s="152"/>
      <c r="CJ104" s="152"/>
      <c r="CK104" s="152"/>
      <c r="CL104" s="152"/>
      <c r="CM104" s="152"/>
      <c r="CN104" s="152"/>
      <c r="CO104" s="152"/>
      <c r="CP104" s="152"/>
      <c r="CQ104" s="152"/>
      <c r="CR104" s="152"/>
      <c r="CS104" s="152"/>
      <c r="CT104" s="152"/>
    </row>
    <row r="105" spans="1:98" s="154" customFormat="1" hidden="1" outlineLevel="1" x14ac:dyDescent="0.25">
      <c r="A105" s="215" t="s">
        <v>254</v>
      </c>
      <c r="B105" s="217" t="s">
        <v>255</v>
      </c>
      <c r="C105" s="217" t="str">
        <f t="shared" si="0"/>
        <v>AO Angola CCC: 1,202</v>
      </c>
      <c r="D105" s="216">
        <v>1.202</v>
      </c>
      <c r="E105" s="215" t="s">
        <v>253</v>
      </c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  <c r="BG105" s="152"/>
      <c r="BH105" s="152"/>
      <c r="BI105" s="152"/>
      <c r="BJ105" s="152"/>
      <c r="BK105" s="152"/>
      <c r="BL105" s="152"/>
      <c r="BM105" s="152"/>
      <c r="BN105" s="152"/>
      <c r="BO105" s="152"/>
      <c r="BP105" s="152"/>
      <c r="BQ105" s="152"/>
      <c r="BR105" s="152"/>
      <c r="BS105" s="152"/>
      <c r="BT105" s="152"/>
      <c r="BU105" s="152"/>
      <c r="BV105" s="152"/>
      <c r="BW105" s="152"/>
      <c r="BX105" s="152"/>
      <c r="BY105" s="152"/>
      <c r="BZ105" s="152"/>
      <c r="CA105" s="152"/>
      <c r="CB105" s="152"/>
      <c r="CC105" s="152"/>
      <c r="CD105" s="152"/>
      <c r="CE105" s="152"/>
      <c r="CF105" s="152"/>
      <c r="CG105" s="152"/>
      <c r="CH105" s="152"/>
      <c r="CI105" s="152"/>
      <c r="CJ105" s="152"/>
      <c r="CK105" s="152"/>
      <c r="CL105" s="152"/>
      <c r="CM105" s="152"/>
      <c r="CN105" s="152"/>
      <c r="CO105" s="152"/>
      <c r="CP105" s="152"/>
      <c r="CQ105" s="152"/>
      <c r="CR105" s="152"/>
      <c r="CS105" s="152"/>
      <c r="CT105" s="152"/>
    </row>
    <row r="106" spans="1:98" s="154" customFormat="1" hidden="1" outlineLevel="1" x14ac:dyDescent="0.25">
      <c r="A106" s="215" t="s">
        <v>256</v>
      </c>
      <c r="B106" s="217" t="s">
        <v>257</v>
      </c>
      <c r="C106" s="217" t="str">
        <f t="shared" si="0"/>
        <v>AR Argentina CCC: 0,575</v>
      </c>
      <c r="D106" s="216">
        <v>0.57499999999999996</v>
      </c>
      <c r="E106" s="215" t="s">
        <v>253</v>
      </c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  <c r="BG106" s="152"/>
      <c r="BH106" s="152"/>
      <c r="BI106" s="152"/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/>
      <c r="BU106" s="152"/>
      <c r="BV106" s="152"/>
      <c r="BW106" s="152"/>
      <c r="BX106" s="152"/>
      <c r="BY106" s="152"/>
      <c r="BZ106" s="152"/>
      <c r="CA106" s="152"/>
      <c r="CB106" s="152"/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2"/>
      <c r="CN106" s="152"/>
      <c r="CO106" s="152"/>
      <c r="CP106" s="152"/>
      <c r="CQ106" s="152"/>
      <c r="CR106" s="152"/>
      <c r="CS106" s="152"/>
      <c r="CT106" s="152"/>
    </row>
    <row r="107" spans="1:98" s="154" customFormat="1" hidden="1" outlineLevel="1" x14ac:dyDescent="0.25">
      <c r="A107" s="215" t="s">
        <v>258</v>
      </c>
      <c r="B107" s="217" t="s">
        <v>259</v>
      </c>
      <c r="C107" s="217" t="str">
        <f t="shared" si="0"/>
        <v>AM Armenia CCC: 0,675</v>
      </c>
      <c r="D107" s="216">
        <v>0.67500000000000004</v>
      </c>
      <c r="E107" s="215" t="s">
        <v>250</v>
      </c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  <c r="BG107" s="152"/>
      <c r="BH107" s="152"/>
      <c r="BI107" s="152"/>
      <c r="BJ107" s="152"/>
      <c r="BK107" s="152"/>
      <c r="BL107" s="152"/>
      <c r="BM107" s="152"/>
      <c r="BN107" s="152"/>
      <c r="BO107" s="152"/>
      <c r="BP107" s="152"/>
      <c r="BQ107" s="152"/>
      <c r="BR107" s="152"/>
      <c r="BS107" s="152"/>
      <c r="BT107" s="152"/>
      <c r="BU107" s="152"/>
      <c r="BV107" s="152"/>
      <c r="BW107" s="152"/>
      <c r="BX107" s="152"/>
      <c r="BY107" s="152"/>
      <c r="BZ107" s="152"/>
      <c r="CA107" s="152"/>
      <c r="CB107" s="152"/>
      <c r="CC107" s="152"/>
      <c r="CD107" s="152"/>
      <c r="CE107" s="152"/>
      <c r="CF107" s="152"/>
      <c r="CG107" s="152"/>
      <c r="CH107" s="152"/>
      <c r="CI107" s="152"/>
      <c r="CJ107" s="152"/>
      <c r="CK107" s="152"/>
      <c r="CL107" s="152"/>
      <c r="CM107" s="152"/>
      <c r="CN107" s="152"/>
      <c r="CO107" s="152"/>
      <c r="CP107" s="152"/>
      <c r="CQ107" s="152"/>
      <c r="CR107" s="152"/>
      <c r="CS107" s="152"/>
      <c r="CT107" s="152"/>
    </row>
    <row r="108" spans="1:98" s="154" customFormat="1" hidden="1" outlineLevel="1" x14ac:dyDescent="0.25">
      <c r="A108" s="215" t="s">
        <v>260</v>
      </c>
      <c r="B108" s="217" t="s">
        <v>261</v>
      </c>
      <c r="C108" s="217" t="str">
        <f t="shared" si="0"/>
        <v>AU Australia CCC: 0,965</v>
      </c>
      <c r="D108" s="216">
        <v>0.96499999999999997</v>
      </c>
      <c r="E108" s="215" t="s">
        <v>253</v>
      </c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  <c r="BG108" s="152"/>
      <c r="BH108" s="152"/>
      <c r="BI108" s="152"/>
      <c r="BJ108" s="152"/>
      <c r="BK108" s="152"/>
      <c r="BL108" s="152"/>
      <c r="BM108" s="152"/>
      <c r="BN108" s="152"/>
      <c r="BO108" s="152"/>
      <c r="BP108" s="152"/>
      <c r="BQ108" s="152"/>
      <c r="BR108" s="152"/>
      <c r="BS108" s="152"/>
      <c r="BT108" s="152"/>
      <c r="BU108" s="152"/>
      <c r="BV108" s="152"/>
      <c r="BW108" s="152"/>
      <c r="BX108" s="152"/>
      <c r="BY108" s="152"/>
      <c r="BZ108" s="152"/>
      <c r="CA108" s="152"/>
      <c r="CB108" s="152"/>
      <c r="CC108" s="152"/>
      <c r="CD108" s="152"/>
      <c r="CE108" s="152"/>
      <c r="CF108" s="152"/>
      <c r="CG108" s="152"/>
      <c r="CH108" s="152"/>
      <c r="CI108" s="152"/>
      <c r="CJ108" s="152"/>
      <c r="CK108" s="152"/>
      <c r="CL108" s="152"/>
      <c r="CM108" s="152"/>
      <c r="CN108" s="152"/>
      <c r="CO108" s="152"/>
      <c r="CP108" s="152"/>
      <c r="CQ108" s="152"/>
      <c r="CR108" s="152"/>
      <c r="CS108" s="152"/>
      <c r="CT108" s="152"/>
    </row>
    <row r="109" spans="1:98" s="154" customFormat="1" hidden="1" outlineLevel="1" x14ac:dyDescent="0.25">
      <c r="A109" s="215" t="s">
        <v>262</v>
      </c>
      <c r="B109" s="217" t="s">
        <v>263</v>
      </c>
      <c r="C109" s="217" t="str">
        <f t="shared" si="0"/>
        <v>AT Austria CCC: 0,988</v>
      </c>
      <c r="D109" s="216">
        <v>0.98799999999999999</v>
      </c>
      <c r="E109" s="215" t="s">
        <v>264</v>
      </c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2"/>
      <c r="BM109" s="152"/>
      <c r="BN109" s="152"/>
      <c r="BO109" s="152"/>
      <c r="BP109" s="152"/>
      <c r="BQ109" s="152"/>
      <c r="BR109" s="152"/>
      <c r="BS109" s="152"/>
      <c r="BT109" s="152"/>
      <c r="BU109" s="152"/>
      <c r="BV109" s="152"/>
      <c r="BW109" s="152"/>
      <c r="BX109" s="152"/>
      <c r="BY109" s="152"/>
      <c r="BZ109" s="152"/>
      <c r="CA109" s="152"/>
      <c r="CB109" s="152"/>
      <c r="CC109" s="152"/>
      <c r="CD109" s="152"/>
      <c r="CE109" s="152"/>
      <c r="CF109" s="152"/>
      <c r="CG109" s="152"/>
      <c r="CH109" s="152"/>
      <c r="CI109" s="152"/>
      <c r="CJ109" s="152"/>
      <c r="CK109" s="152"/>
      <c r="CL109" s="152"/>
      <c r="CM109" s="152"/>
      <c r="CN109" s="152"/>
      <c r="CO109" s="152"/>
      <c r="CP109" s="152"/>
      <c r="CQ109" s="152"/>
      <c r="CR109" s="152"/>
      <c r="CS109" s="152"/>
      <c r="CT109" s="152"/>
    </row>
    <row r="110" spans="1:98" s="154" customFormat="1" hidden="1" outlineLevel="1" x14ac:dyDescent="0.25">
      <c r="A110" s="215" t="s">
        <v>265</v>
      </c>
      <c r="B110" s="217" t="s">
        <v>266</v>
      </c>
      <c r="C110" s="217" t="str">
        <f t="shared" si="0"/>
        <v>AZ Azerbaijan CCC: 0,804</v>
      </c>
      <c r="D110" s="216">
        <v>0.80400000000000005</v>
      </c>
      <c r="E110" s="215" t="s">
        <v>253</v>
      </c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  <c r="BJ110" s="152"/>
      <c r="BK110" s="152"/>
      <c r="BL110" s="152"/>
      <c r="BM110" s="152"/>
      <c r="BN110" s="152"/>
      <c r="BO110" s="152"/>
      <c r="BP110" s="152"/>
      <c r="BQ110" s="152"/>
      <c r="BR110" s="152"/>
      <c r="BS110" s="152"/>
      <c r="BT110" s="152"/>
      <c r="BU110" s="152"/>
      <c r="BV110" s="152"/>
      <c r="BW110" s="152"/>
      <c r="BX110" s="152"/>
      <c r="BY110" s="152"/>
      <c r="BZ110" s="152"/>
      <c r="CA110" s="152"/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/>
      <c r="CM110" s="152"/>
      <c r="CN110" s="152"/>
      <c r="CO110" s="152"/>
      <c r="CP110" s="152"/>
      <c r="CQ110" s="152"/>
      <c r="CR110" s="152"/>
      <c r="CS110" s="152"/>
      <c r="CT110" s="152"/>
    </row>
    <row r="111" spans="1:98" s="154" customFormat="1" hidden="1" outlineLevel="1" x14ac:dyDescent="0.25">
      <c r="A111" s="215" t="s">
        <v>267</v>
      </c>
      <c r="B111" s="217" t="s">
        <v>268</v>
      </c>
      <c r="C111" s="217" t="str">
        <f t="shared" si="0"/>
        <v>BD Bangladesh CCC: 0,523</v>
      </c>
      <c r="D111" s="216">
        <v>0.52300000000000002</v>
      </c>
      <c r="E111" s="215" t="s">
        <v>253</v>
      </c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  <c r="BJ111" s="152"/>
      <c r="BK111" s="152"/>
      <c r="BL111" s="152"/>
      <c r="BM111" s="152"/>
      <c r="BN111" s="152"/>
      <c r="BO111" s="152"/>
      <c r="BP111" s="152"/>
      <c r="BQ111" s="152"/>
      <c r="BR111" s="152"/>
      <c r="BS111" s="152"/>
      <c r="BT111" s="152"/>
      <c r="BU111" s="152"/>
      <c r="BV111" s="152"/>
      <c r="BW111" s="152"/>
      <c r="BX111" s="152"/>
      <c r="BY111" s="152"/>
      <c r="BZ111" s="152"/>
      <c r="CA111" s="152"/>
      <c r="CB111" s="152"/>
      <c r="CC111" s="152"/>
      <c r="CD111" s="152"/>
      <c r="CE111" s="152"/>
      <c r="CF111" s="152"/>
      <c r="CG111" s="152"/>
      <c r="CH111" s="152"/>
      <c r="CI111" s="152"/>
      <c r="CJ111" s="152"/>
      <c r="CK111" s="152"/>
      <c r="CL111" s="152"/>
      <c r="CM111" s="152"/>
      <c r="CN111" s="152"/>
      <c r="CO111" s="152"/>
      <c r="CP111" s="152"/>
      <c r="CQ111" s="152"/>
      <c r="CR111" s="152"/>
      <c r="CS111" s="152"/>
      <c r="CT111" s="152"/>
    </row>
    <row r="112" spans="1:98" s="154" customFormat="1" hidden="1" outlineLevel="1" x14ac:dyDescent="0.25">
      <c r="A112" s="215" t="s">
        <v>269</v>
      </c>
      <c r="B112" s="217" t="s">
        <v>270</v>
      </c>
      <c r="C112" s="217" t="str">
        <f t="shared" si="0"/>
        <v>BB Barbados CCC: 1,046</v>
      </c>
      <c r="D112" s="216">
        <v>1.046</v>
      </c>
      <c r="E112" s="215" t="s">
        <v>253</v>
      </c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/>
      <c r="BG112" s="152"/>
      <c r="BH112" s="152"/>
      <c r="BI112" s="152"/>
      <c r="BJ112" s="152"/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2"/>
      <c r="BW112" s="152"/>
      <c r="BX112" s="152"/>
      <c r="BY112" s="152"/>
      <c r="BZ112" s="152"/>
      <c r="CA112" s="152"/>
      <c r="CB112" s="152"/>
      <c r="CC112" s="152"/>
      <c r="CD112" s="152"/>
      <c r="CE112" s="152"/>
      <c r="CF112" s="152"/>
      <c r="CG112" s="152"/>
      <c r="CH112" s="152"/>
      <c r="CI112" s="152"/>
      <c r="CJ112" s="152"/>
      <c r="CK112" s="152"/>
      <c r="CL112" s="152"/>
      <c r="CM112" s="152"/>
      <c r="CN112" s="152"/>
      <c r="CO112" s="152"/>
      <c r="CP112" s="152"/>
      <c r="CQ112" s="152"/>
      <c r="CR112" s="152"/>
      <c r="CS112" s="152"/>
      <c r="CT112" s="152"/>
    </row>
    <row r="113" spans="1:98" s="154" customFormat="1" hidden="1" outlineLevel="1" x14ac:dyDescent="0.25">
      <c r="A113" s="215" t="s">
        <v>271</v>
      </c>
      <c r="B113" s="217" t="s">
        <v>272</v>
      </c>
      <c r="C113" s="217" t="str">
        <f t="shared" si="0"/>
        <v>BY Belarus CCC: 0,516</v>
      </c>
      <c r="D113" s="216">
        <v>0.51600000000000001</v>
      </c>
      <c r="E113" s="215" t="s">
        <v>253</v>
      </c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152"/>
      <c r="BI113" s="152"/>
      <c r="BJ113" s="152"/>
      <c r="BK113" s="152"/>
      <c r="BL113" s="152"/>
      <c r="BM113" s="152"/>
      <c r="BN113" s="152"/>
      <c r="BO113" s="152"/>
      <c r="BP113" s="152"/>
      <c r="BQ113" s="152"/>
      <c r="BR113" s="152"/>
      <c r="BS113" s="152"/>
      <c r="BT113" s="152"/>
      <c r="BU113" s="152"/>
      <c r="BV113" s="152"/>
      <c r="BW113" s="152"/>
      <c r="BX113" s="152"/>
      <c r="BY113" s="152"/>
      <c r="BZ113" s="152"/>
      <c r="CA113" s="152"/>
      <c r="CB113" s="152"/>
      <c r="CC113" s="152"/>
      <c r="CD113" s="152"/>
      <c r="CE113" s="152"/>
      <c r="CF113" s="152"/>
      <c r="CG113" s="152"/>
      <c r="CH113" s="152"/>
      <c r="CI113" s="152"/>
      <c r="CJ113" s="152"/>
      <c r="CK113" s="152"/>
      <c r="CL113" s="152"/>
      <c r="CM113" s="152"/>
      <c r="CN113" s="152"/>
      <c r="CO113" s="152"/>
      <c r="CP113" s="152"/>
      <c r="CQ113" s="152"/>
      <c r="CR113" s="152"/>
      <c r="CS113" s="152"/>
      <c r="CT113" s="152"/>
    </row>
    <row r="114" spans="1:98" s="154" customFormat="1" hidden="1" outlineLevel="1" x14ac:dyDescent="0.25">
      <c r="A114" s="215" t="s">
        <v>273</v>
      </c>
      <c r="B114" s="217" t="s">
        <v>274</v>
      </c>
      <c r="C114" s="217" t="str">
        <f t="shared" si="0"/>
        <v>BE Belgium CCC: 0,921</v>
      </c>
      <c r="D114" s="216">
        <v>0.92100000000000004</v>
      </c>
      <c r="E114" s="215" t="s">
        <v>264</v>
      </c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  <c r="BG114" s="152"/>
      <c r="BH114" s="152"/>
      <c r="BI114" s="152"/>
      <c r="BJ114" s="152"/>
      <c r="BK114" s="152"/>
      <c r="BL114" s="152"/>
      <c r="BM114" s="152"/>
      <c r="BN114" s="152"/>
      <c r="BO114" s="152"/>
      <c r="BP114" s="152"/>
      <c r="BQ114" s="152"/>
      <c r="BR114" s="152"/>
      <c r="BS114" s="152"/>
      <c r="BT114" s="152"/>
      <c r="BU114" s="152"/>
      <c r="BV114" s="152"/>
      <c r="BW114" s="152"/>
      <c r="BX114" s="152"/>
      <c r="BY114" s="152"/>
      <c r="BZ114" s="152"/>
      <c r="CA114" s="152"/>
      <c r="CB114" s="152"/>
      <c r="CC114" s="152"/>
      <c r="CD114" s="152"/>
      <c r="CE114" s="152"/>
      <c r="CF114" s="152"/>
      <c r="CG114" s="152"/>
      <c r="CH114" s="152"/>
      <c r="CI114" s="152"/>
      <c r="CJ114" s="152"/>
      <c r="CK114" s="152"/>
      <c r="CL114" s="152"/>
      <c r="CM114" s="152"/>
      <c r="CN114" s="152"/>
      <c r="CO114" s="152"/>
      <c r="CP114" s="152"/>
      <c r="CQ114" s="152"/>
      <c r="CR114" s="152"/>
      <c r="CS114" s="152"/>
      <c r="CT114" s="152"/>
    </row>
    <row r="115" spans="1:98" s="154" customFormat="1" hidden="1" outlineLevel="1" x14ac:dyDescent="0.25">
      <c r="A115" s="215" t="s">
        <v>275</v>
      </c>
      <c r="B115" s="217" t="s">
        <v>276</v>
      </c>
      <c r="C115" s="217" t="str">
        <f t="shared" si="0"/>
        <v>BZ Belize CCC: 0,691</v>
      </c>
      <c r="D115" s="216">
        <v>0.69099999999999995</v>
      </c>
      <c r="E115" s="215" t="s">
        <v>253</v>
      </c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  <c r="BG115" s="152"/>
      <c r="BH115" s="152"/>
      <c r="BI115" s="152"/>
      <c r="BJ115" s="152"/>
      <c r="BK115" s="152"/>
      <c r="BL115" s="152"/>
      <c r="BM115" s="152"/>
      <c r="BN115" s="152"/>
      <c r="BO115" s="152"/>
      <c r="BP115" s="152"/>
      <c r="BQ115" s="152"/>
      <c r="BR115" s="152"/>
      <c r="BS115" s="152"/>
      <c r="BT115" s="152"/>
      <c r="BU115" s="152"/>
      <c r="BV115" s="152"/>
      <c r="BW115" s="152"/>
      <c r="BX115" s="152"/>
      <c r="BY115" s="152"/>
      <c r="BZ115" s="152"/>
      <c r="CA115" s="152"/>
      <c r="CB115" s="152"/>
      <c r="CC115" s="152"/>
      <c r="CD115" s="152"/>
      <c r="CE115" s="152"/>
      <c r="CF115" s="152"/>
      <c r="CG115" s="152"/>
      <c r="CH115" s="152"/>
      <c r="CI115" s="152"/>
      <c r="CJ115" s="152"/>
      <c r="CK115" s="152"/>
      <c r="CL115" s="152"/>
      <c r="CM115" s="152"/>
      <c r="CN115" s="152"/>
      <c r="CO115" s="152"/>
      <c r="CP115" s="152"/>
      <c r="CQ115" s="152"/>
      <c r="CR115" s="152"/>
      <c r="CS115" s="152"/>
      <c r="CT115" s="152"/>
    </row>
    <row r="116" spans="1:98" s="154" customFormat="1" hidden="1" outlineLevel="1" x14ac:dyDescent="0.25">
      <c r="A116" s="215" t="s">
        <v>277</v>
      </c>
      <c r="B116" s="217" t="s">
        <v>278</v>
      </c>
      <c r="C116" s="217" t="str">
        <f t="shared" si="0"/>
        <v>BJ Benin CCC: 0,891</v>
      </c>
      <c r="D116" s="216">
        <v>0.89100000000000001</v>
      </c>
      <c r="E116" s="215" t="s">
        <v>253</v>
      </c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  <c r="BG116" s="152"/>
      <c r="BH116" s="152"/>
      <c r="BI116" s="152"/>
      <c r="BJ116" s="152"/>
      <c r="BK116" s="152"/>
      <c r="BL116" s="152"/>
      <c r="BM116" s="152"/>
      <c r="BN116" s="152"/>
      <c r="BO116" s="152"/>
      <c r="BP116" s="152"/>
      <c r="BQ116" s="152"/>
      <c r="BR116" s="152"/>
      <c r="BS116" s="152"/>
      <c r="BT116" s="152"/>
      <c r="BU116" s="152"/>
      <c r="BV116" s="152"/>
      <c r="BW116" s="152"/>
      <c r="BX116" s="152"/>
      <c r="BY116" s="152"/>
      <c r="BZ116" s="152"/>
      <c r="CA116" s="152"/>
      <c r="CB116" s="152"/>
      <c r="CC116" s="152"/>
      <c r="CD116" s="152"/>
      <c r="CE116" s="152"/>
      <c r="CF116" s="152"/>
      <c r="CG116" s="152"/>
      <c r="CH116" s="152"/>
      <c r="CI116" s="152"/>
      <c r="CJ116" s="152"/>
      <c r="CK116" s="152"/>
      <c r="CL116" s="152"/>
      <c r="CM116" s="152"/>
      <c r="CN116" s="152"/>
      <c r="CO116" s="152"/>
      <c r="CP116" s="152"/>
      <c r="CQ116" s="152"/>
      <c r="CR116" s="152"/>
      <c r="CS116" s="152"/>
      <c r="CT116" s="152"/>
    </row>
    <row r="117" spans="1:98" s="154" customFormat="1" hidden="1" outlineLevel="1" x14ac:dyDescent="0.25">
      <c r="A117" s="215" t="s">
        <v>279</v>
      </c>
      <c r="B117" s="217" t="s">
        <v>280</v>
      </c>
      <c r="C117" s="217" t="str">
        <f t="shared" si="0"/>
        <v>BM Bermuda CCC: 1,436</v>
      </c>
      <c r="D117" s="216">
        <v>1.4359999999999999</v>
      </c>
      <c r="E117" s="215" t="s">
        <v>253</v>
      </c>
      <c r="F117" s="152"/>
      <c r="G117" s="152"/>
      <c r="H117" s="152"/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  <c r="BG117" s="152"/>
      <c r="BH117" s="152"/>
      <c r="BI117" s="152"/>
      <c r="BJ117" s="152"/>
      <c r="BK117" s="152"/>
      <c r="BL117" s="152"/>
      <c r="BM117" s="152"/>
      <c r="BN117" s="152"/>
      <c r="BO117" s="152"/>
      <c r="BP117" s="152"/>
      <c r="BQ117" s="152"/>
      <c r="BR117" s="152"/>
      <c r="BS117" s="152"/>
      <c r="BT117" s="152"/>
      <c r="BU117" s="152"/>
      <c r="BV117" s="152"/>
      <c r="BW117" s="152"/>
      <c r="BX117" s="152"/>
      <c r="BY117" s="152"/>
      <c r="BZ117" s="152"/>
      <c r="CA117" s="152"/>
      <c r="CB117" s="152"/>
      <c r="CC117" s="152"/>
      <c r="CD117" s="152"/>
      <c r="CE117" s="152"/>
      <c r="CF117" s="152"/>
      <c r="CG117" s="152"/>
      <c r="CH117" s="152"/>
      <c r="CI117" s="152"/>
      <c r="CJ117" s="152"/>
      <c r="CK117" s="152"/>
      <c r="CL117" s="152"/>
      <c r="CM117" s="152"/>
      <c r="CN117" s="152"/>
      <c r="CO117" s="152"/>
      <c r="CP117" s="152"/>
      <c r="CQ117" s="152"/>
      <c r="CR117" s="152"/>
      <c r="CS117" s="152"/>
      <c r="CT117" s="152"/>
    </row>
    <row r="118" spans="1:98" s="154" customFormat="1" hidden="1" outlineLevel="1" x14ac:dyDescent="0.25">
      <c r="A118" s="215" t="s">
        <v>281</v>
      </c>
      <c r="B118" s="217" t="s">
        <v>282</v>
      </c>
      <c r="C118" s="217" t="str">
        <f t="shared" si="0"/>
        <v>BO Bolivia (Plurinational State of) CCC: 0,596</v>
      </c>
      <c r="D118" s="216">
        <v>0.59599999999999997</v>
      </c>
      <c r="E118" s="215" t="s">
        <v>253</v>
      </c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2"/>
      <c r="BI118" s="152"/>
      <c r="BJ118" s="152"/>
      <c r="BK118" s="152"/>
      <c r="BL118" s="152"/>
      <c r="BM118" s="152"/>
      <c r="BN118" s="152"/>
      <c r="BO118" s="152"/>
      <c r="BP118" s="152"/>
      <c r="BQ118" s="152"/>
      <c r="BR118" s="152"/>
      <c r="BS118" s="152"/>
      <c r="BT118" s="152"/>
      <c r="BU118" s="152"/>
      <c r="BV118" s="152"/>
      <c r="BW118" s="152"/>
      <c r="BX118" s="152"/>
      <c r="BY118" s="152"/>
      <c r="BZ118" s="152"/>
      <c r="CA118" s="152"/>
      <c r="CB118" s="152"/>
      <c r="CC118" s="152"/>
      <c r="CD118" s="152"/>
      <c r="CE118" s="152"/>
      <c r="CF118" s="152"/>
      <c r="CG118" s="152"/>
      <c r="CH118" s="152"/>
      <c r="CI118" s="152"/>
      <c r="CJ118" s="152"/>
      <c r="CK118" s="152"/>
      <c r="CL118" s="152"/>
      <c r="CM118" s="152"/>
      <c r="CN118" s="152"/>
      <c r="CO118" s="152"/>
      <c r="CP118" s="152"/>
      <c r="CQ118" s="152"/>
      <c r="CR118" s="152"/>
      <c r="CS118" s="152"/>
      <c r="CT118" s="152"/>
    </row>
    <row r="119" spans="1:98" s="154" customFormat="1" hidden="1" outlineLevel="1" x14ac:dyDescent="0.25">
      <c r="A119" s="215" t="s">
        <v>283</v>
      </c>
      <c r="B119" s="217" t="s">
        <v>284</v>
      </c>
      <c r="C119" s="217" t="str">
        <f t="shared" si="0"/>
        <v>BA Bosnia and Herzegovina CCC: 0,611</v>
      </c>
      <c r="D119" s="216">
        <v>0.61099999999999999</v>
      </c>
      <c r="E119" s="215" t="s">
        <v>250</v>
      </c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  <c r="BW119" s="152"/>
      <c r="BX119" s="152"/>
      <c r="BY119" s="152"/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/>
    </row>
    <row r="120" spans="1:98" s="154" customFormat="1" hidden="1" outlineLevel="1" x14ac:dyDescent="0.25">
      <c r="A120" s="215" t="s">
        <v>285</v>
      </c>
      <c r="B120" s="217" t="s">
        <v>286</v>
      </c>
      <c r="C120" s="217" t="str">
        <f t="shared" si="0"/>
        <v>BW Botswana CCC: 0,438</v>
      </c>
      <c r="D120" s="216">
        <v>0.438</v>
      </c>
      <c r="E120" s="215" t="s">
        <v>253</v>
      </c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2"/>
      <c r="BI120" s="152"/>
      <c r="BJ120" s="152"/>
      <c r="BK120" s="152"/>
      <c r="BL120" s="152"/>
      <c r="BM120" s="152"/>
      <c r="BN120" s="152"/>
      <c r="BO120" s="152"/>
      <c r="BP120" s="152"/>
      <c r="BQ120" s="152"/>
      <c r="BR120" s="152"/>
      <c r="BS120" s="152"/>
      <c r="BT120" s="152"/>
      <c r="BU120" s="152"/>
      <c r="BV120" s="152"/>
      <c r="BW120" s="152"/>
      <c r="BX120" s="152"/>
      <c r="BY120" s="152"/>
      <c r="BZ120" s="152"/>
      <c r="CA120" s="152"/>
      <c r="CB120" s="152"/>
      <c r="CC120" s="152"/>
      <c r="CD120" s="152"/>
      <c r="CE120" s="152"/>
      <c r="CF120" s="152"/>
      <c r="CG120" s="152"/>
      <c r="CH120" s="152"/>
      <c r="CI120" s="152"/>
      <c r="CJ120" s="152"/>
      <c r="CK120" s="152"/>
      <c r="CL120" s="152"/>
      <c r="CM120" s="152"/>
      <c r="CN120" s="152"/>
      <c r="CO120" s="152"/>
      <c r="CP120" s="152"/>
      <c r="CQ120" s="152"/>
      <c r="CR120" s="152"/>
      <c r="CS120" s="152"/>
      <c r="CT120" s="152"/>
    </row>
    <row r="121" spans="1:98" s="154" customFormat="1" hidden="1" outlineLevel="1" x14ac:dyDescent="0.25">
      <c r="A121" s="215" t="s">
        <v>287</v>
      </c>
      <c r="B121" s="217" t="s">
        <v>288</v>
      </c>
      <c r="C121" s="217" t="str">
        <f t="shared" si="0"/>
        <v>BR Brazil CCC: 0,9</v>
      </c>
      <c r="D121" s="216">
        <v>0.9</v>
      </c>
      <c r="E121" s="215" t="s">
        <v>253</v>
      </c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  <c r="P121" s="152"/>
      <c r="Q121" s="152"/>
      <c r="R121" s="152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2"/>
      <c r="BE121" s="152"/>
      <c r="BF121" s="152"/>
      <c r="BG121" s="152"/>
      <c r="BH121" s="152"/>
      <c r="BI121" s="152"/>
      <c r="BJ121" s="152"/>
      <c r="BK121" s="152"/>
      <c r="BL121" s="152"/>
      <c r="BM121" s="152"/>
      <c r="BN121" s="152"/>
      <c r="BO121" s="152"/>
      <c r="BP121" s="152"/>
      <c r="BQ121" s="152"/>
      <c r="BR121" s="152"/>
      <c r="BS121" s="152"/>
      <c r="BT121" s="152"/>
      <c r="BU121" s="152"/>
      <c r="BV121" s="152"/>
      <c r="BW121" s="152"/>
      <c r="BX121" s="152"/>
      <c r="BY121" s="152"/>
      <c r="BZ121" s="152"/>
      <c r="CA121" s="152"/>
      <c r="CB121" s="152"/>
      <c r="CC121" s="152"/>
      <c r="CD121" s="152"/>
      <c r="CE121" s="152"/>
      <c r="CF121" s="152"/>
      <c r="CG121" s="152"/>
      <c r="CH121" s="152"/>
      <c r="CI121" s="152"/>
      <c r="CJ121" s="152"/>
      <c r="CK121" s="152"/>
      <c r="CL121" s="152"/>
      <c r="CM121" s="152"/>
      <c r="CN121" s="152"/>
      <c r="CO121" s="152"/>
      <c r="CP121" s="152"/>
      <c r="CQ121" s="152"/>
      <c r="CR121" s="152"/>
      <c r="CS121" s="152"/>
      <c r="CT121" s="152"/>
    </row>
    <row r="122" spans="1:98" s="154" customFormat="1" hidden="1" outlineLevel="1" x14ac:dyDescent="0.25">
      <c r="A122" s="215" t="s">
        <v>289</v>
      </c>
      <c r="B122" s="217" t="s">
        <v>290</v>
      </c>
      <c r="C122" s="217" t="str">
        <f t="shared" si="0"/>
        <v>BG Bulgaria CCC: 0,541</v>
      </c>
      <c r="D122" s="216">
        <v>0.54100000000000004</v>
      </c>
      <c r="E122" s="215" t="s">
        <v>264</v>
      </c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  <c r="BG122" s="152"/>
      <c r="BH122" s="152"/>
      <c r="BI122" s="152"/>
      <c r="BJ122" s="152"/>
      <c r="BK122" s="152"/>
      <c r="BL122" s="152"/>
      <c r="BM122" s="152"/>
      <c r="BN122" s="152"/>
      <c r="BO122" s="152"/>
      <c r="BP122" s="152"/>
      <c r="BQ122" s="152"/>
      <c r="BR122" s="152"/>
      <c r="BS122" s="152"/>
      <c r="BT122" s="152"/>
      <c r="BU122" s="152"/>
      <c r="BV122" s="152"/>
      <c r="BW122" s="152"/>
      <c r="BX122" s="152"/>
      <c r="BY122" s="152"/>
      <c r="BZ122" s="152"/>
      <c r="CA122" s="152"/>
      <c r="CB122" s="152"/>
      <c r="CC122" s="152"/>
      <c r="CD122" s="152"/>
      <c r="CE122" s="152"/>
      <c r="CF122" s="152"/>
      <c r="CG122" s="152"/>
      <c r="CH122" s="152"/>
      <c r="CI122" s="152"/>
      <c r="CJ122" s="152"/>
      <c r="CK122" s="152"/>
      <c r="CL122" s="152"/>
      <c r="CM122" s="152"/>
      <c r="CN122" s="152"/>
      <c r="CO122" s="152"/>
      <c r="CP122" s="152"/>
      <c r="CQ122" s="152"/>
      <c r="CR122" s="152"/>
      <c r="CS122" s="152"/>
      <c r="CT122" s="152"/>
    </row>
    <row r="123" spans="1:98" s="154" customFormat="1" hidden="1" outlineLevel="1" x14ac:dyDescent="0.25">
      <c r="A123" s="215" t="s">
        <v>291</v>
      </c>
      <c r="B123" s="217" t="s">
        <v>292</v>
      </c>
      <c r="C123" s="217" t="str">
        <f t="shared" si="0"/>
        <v>BF Burkina Faso CCC: 0,887</v>
      </c>
      <c r="D123" s="216">
        <v>0.88700000000000001</v>
      </c>
      <c r="E123" s="215" t="s">
        <v>253</v>
      </c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  <c r="BG123" s="152"/>
      <c r="BH123" s="152"/>
      <c r="BI123" s="152"/>
      <c r="BJ123" s="152"/>
      <c r="BK123" s="152"/>
      <c r="BL123" s="152"/>
      <c r="BM123" s="152"/>
      <c r="BN123" s="152"/>
      <c r="BO123" s="152"/>
      <c r="BP123" s="152"/>
      <c r="BQ123" s="152"/>
      <c r="BR123" s="152"/>
      <c r="BS123" s="152"/>
      <c r="BT123" s="152"/>
      <c r="BU123" s="152"/>
      <c r="BV123" s="152"/>
      <c r="BW123" s="152"/>
      <c r="BX123" s="152"/>
      <c r="BY123" s="152"/>
      <c r="BZ123" s="152"/>
      <c r="CA123" s="152"/>
      <c r="CB123" s="152"/>
      <c r="CC123" s="152"/>
      <c r="CD123" s="152"/>
      <c r="CE123" s="152"/>
      <c r="CF123" s="152"/>
      <c r="CG123" s="152"/>
      <c r="CH123" s="152"/>
      <c r="CI123" s="152"/>
      <c r="CJ123" s="152"/>
      <c r="CK123" s="152"/>
      <c r="CL123" s="152"/>
      <c r="CM123" s="152"/>
      <c r="CN123" s="152"/>
      <c r="CO123" s="152"/>
      <c r="CP123" s="152"/>
      <c r="CQ123" s="152"/>
      <c r="CR123" s="152"/>
      <c r="CS123" s="152"/>
      <c r="CT123" s="152"/>
    </row>
    <row r="124" spans="1:98" s="154" customFormat="1" hidden="1" outlineLevel="1" x14ac:dyDescent="0.25">
      <c r="A124" s="215" t="s">
        <v>293</v>
      </c>
      <c r="B124" s="217" t="s">
        <v>294</v>
      </c>
      <c r="C124" s="217" t="str">
        <f t="shared" si="0"/>
        <v>BI Burundi CCC: 0,663</v>
      </c>
      <c r="D124" s="216">
        <v>0.66300000000000003</v>
      </c>
      <c r="E124" s="215" t="s">
        <v>253</v>
      </c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  <c r="BG124" s="152"/>
      <c r="BH124" s="152"/>
      <c r="BI124" s="152"/>
      <c r="BJ124" s="152"/>
      <c r="BK124" s="152"/>
      <c r="BL124" s="152"/>
      <c r="BM124" s="152"/>
      <c r="BN124" s="152"/>
      <c r="BO124" s="152"/>
      <c r="BP124" s="152"/>
      <c r="BQ124" s="152"/>
      <c r="BR124" s="152"/>
      <c r="BS124" s="152"/>
      <c r="BT124" s="152"/>
      <c r="BU124" s="152"/>
      <c r="BV124" s="152"/>
      <c r="BW124" s="152"/>
      <c r="BX124" s="152"/>
      <c r="BY124" s="152"/>
      <c r="BZ124" s="152"/>
      <c r="CA124" s="152"/>
      <c r="CB124" s="152"/>
      <c r="CC124" s="152"/>
      <c r="CD124" s="152"/>
      <c r="CE124" s="152"/>
      <c r="CF124" s="152"/>
      <c r="CG124" s="152"/>
      <c r="CH124" s="152"/>
      <c r="CI124" s="152"/>
      <c r="CJ124" s="152"/>
      <c r="CK124" s="152"/>
      <c r="CL124" s="152"/>
      <c r="CM124" s="152"/>
      <c r="CN124" s="152"/>
      <c r="CO124" s="152"/>
      <c r="CP124" s="152"/>
      <c r="CQ124" s="152"/>
      <c r="CR124" s="152"/>
      <c r="CS124" s="152"/>
      <c r="CT124" s="152"/>
    </row>
    <row r="125" spans="1:98" s="154" customFormat="1" hidden="1" outlineLevel="1" x14ac:dyDescent="0.25">
      <c r="A125" s="215" t="s">
        <v>295</v>
      </c>
      <c r="B125" s="217" t="s">
        <v>296</v>
      </c>
      <c r="C125" s="217" t="str">
        <f t="shared" si="0"/>
        <v>CV Cabo Verde CCC: 0,638</v>
      </c>
      <c r="D125" s="216">
        <v>0.63800000000000001</v>
      </c>
      <c r="E125" s="215" t="s">
        <v>253</v>
      </c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  <c r="BG125" s="152"/>
      <c r="BH125" s="152"/>
      <c r="BI125" s="152"/>
      <c r="BJ125" s="152"/>
      <c r="BK125" s="152"/>
      <c r="BL125" s="152"/>
      <c r="BM125" s="152"/>
      <c r="BN125" s="152"/>
      <c r="BO125" s="152"/>
      <c r="BP125" s="152"/>
      <c r="BQ125" s="152"/>
      <c r="BR125" s="152"/>
      <c r="BS125" s="152"/>
      <c r="BT125" s="152"/>
      <c r="BU125" s="152"/>
      <c r="BV125" s="152"/>
      <c r="BW125" s="152"/>
      <c r="BX125" s="152"/>
      <c r="BY125" s="152"/>
      <c r="BZ125" s="152"/>
      <c r="CA125" s="152"/>
      <c r="CB125" s="152"/>
      <c r="CC125" s="152"/>
      <c r="CD125" s="152"/>
      <c r="CE125" s="152"/>
      <c r="CF125" s="152"/>
      <c r="CG125" s="152"/>
      <c r="CH125" s="152"/>
      <c r="CI125" s="152"/>
      <c r="CJ125" s="152"/>
      <c r="CK125" s="152"/>
      <c r="CL125" s="152"/>
      <c r="CM125" s="152"/>
      <c r="CN125" s="152"/>
      <c r="CO125" s="152"/>
      <c r="CP125" s="152"/>
      <c r="CQ125" s="152"/>
      <c r="CR125" s="152"/>
      <c r="CS125" s="152"/>
      <c r="CT125" s="152"/>
    </row>
    <row r="126" spans="1:98" s="154" customFormat="1" hidden="1" outlineLevel="1" x14ac:dyDescent="0.25">
      <c r="A126" s="215" t="s">
        <v>297</v>
      </c>
      <c r="B126" s="217" t="s">
        <v>298</v>
      </c>
      <c r="C126" s="217" t="str">
        <f t="shared" si="0"/>
        <v>KH Cambodia CCC: 0,666</v>
      </c>
      <c r="D126" s="216">
        <v>0.66600000000000004</v>
      </c>
      <c r="E126" s="215" t="s">
        <v>253</v>
      </c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/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/>
      <c r="BV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  <c r="CF126" s="152"/>
      <c r="CG126" s="152"/>
      <c r="CH126" s="152"/>
      <c r="CI126" s="152"/>
      <c r="CJ126" s="152"/>
      <c r="CK126" s="152"/>
      <c r="CL126" s="152"/>
      <c r="CM126" s="152"/>
      <c r="CN126" s="152"/>
      <c r="CO126" s="152"/>
      <c r="CP126" s="152"/>
      <c r="CQ126" s="152"/>
      <c r="CR126" s="152"/>
      <c r="CS126" s="152"/>
      <c r="CT126" s="152"/>
    </row>
    <row r="127" spans="1:98" s="154" customFormat="1" hidden="1" outlineLevel="1" x14ac:dyDescent="0.25">
      <c r="A127" s="215" t="s">
        <v>299</v>
      </c>
      <c r="B127" s="217" t="s">
        <v>300</v>
      </c>
      <c r="C127" s="217" t="str">
        <f t="shared" si="0"/>
        <v>CM Cameroon CCC: 0,881</v>
      </c>
      <c r="D127" s="216">
        <v>0.88100000000000001</v>
      </c>
      <c r="E127" s="215" t="s">
        <v>253</v>
      </c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  <c r="BG127" s="152"/>
      <c r="BH127" s="152"/>
      <c r="BI127" s="152"/>
      <c r="BJ127" s="152"/>
      <c r="BK127" s="152"/>
      <c r="BL127" s="152"/>
      <c r="BM127" s="152"/>
      <c r="BN127" s="152"/>
      <c r="BO127" s="152"/>
      <c r="BP127" s="152"/>
      <c r="BQ127" s="152"/>
      <c r="BR127" s="152"/>
      <c r="BS127" s="152"/>
      <c r="BT127" s="152"/>
      <c r="BU127" s="152"/>
      <c r="BV127" s="152"/>
      <c r="BW127" s="152"/>
      <c r="BX127" s="152"/>
      <c r="BY127" s="152"/>
      <c r="BZ127" s="152"/>
      <c r="CA127" s="152"/>
      <c r="CB127" s="152"/>
      <c r="CC127" s="152"/>
      <c r="CD127" s="152"/>
      <c r="CE127" s="152"/>
      <c r="CF127" s="152"/>
      <c r="CG127" s="152"/>
      <c r="CH127" s="152"/>
      <c r="CI127" s="152"/>
      <c r="CJ127" s="152"/>
      <c r="CK127" s="152"/>
      <c r="CL127" s="152"/>
      <c r="CM127" s="152"/>
      <c r="CN127" s="152"/>
      <c r="CO127" s="152"/>
      <c r="CP127" s="152"/>
      <c r="CQ127" s="152"/>
      <c r="CR127" s="152"/>
      <c r="CS127" s="152"/>
      <c r="CT127" s="152"/>
    </row>
    <row r="128" spans="1:98" s="154" customFormat="1" hidden="1" outlineLevel="1" x14ac:dyDescent="0.25">
      <c r="A128" s="215" t="s">
        <v>301</v>
      </c>
      <c r="B128" s="217" t="s">
        <v>302</v>
      </c>
      <c r="C128" s="217" t="str">
        <f t="shared" si="0"/>
        <v>CA Canada CCC: 0,799</v>
      </c>
      <c r="D128" s="216">
        <v>0.79900000000000004</v>
      </c>
      <c r="E128" s="215" t="s">
        <v>253</v>
      </c>
      <c r="F128" s="152"/>
      <c r="G128" s="152"/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  <c r="BG128" s="152"/>
      <c r="BH128" s="152"/>
      <c r="BI128" s="152"/>
      <c r="BJ128" s="152"/>
      <c r="BK128" s="152"/>
      <c r="BL128" s="152"/>
      <c r="BM128" s="152"/>
      <c r="BN128" s="152"/>
      <c r="BO128" s="152"/>
      <c r="BP128" s="152"/>
      <c r="BQ128" s="152"/>
      <c r="BR128" s="152"/>
      <c r="BS128" s="152"/>
      <c r="BT128" s="152"/>
      <c r="BU128" s="152"/>
      <c r="BV128" s="152"/>
      <c r="BW128" s="152"/>
      <c r="BX128" s="152"/>
      <c r="BY128" s="152"/>
      <c r="BZ128" s="152"/>
      <c r="CA128" s="152"/>
      <c r="CB128" s="152"/>
      <c r="CC128" s="152"/>
      <c r="CD128" s="152"/>
      <c r="CE128" s="152"/>
      <c r="CF128" s="152"/>
      <c r="CG128" s="152"/>
      <c r="CH128" s="152"/>
      <c r="CI128" s="152"/>
      <c r="CJ128" s="152"/>
      <c r="CK128" s="152"/>
      <c r="CL128" s="152"/>
      <c r="CM128" s="152"/>
      <c r="CN128" s="152"/>
      <c r="CO128" s="152"/>
      <c r="CP128" s="152"/>
      <c r="CQ128" s="152"/>
      <c r="CR128" s="152"/>
      <c r="CS128" s="152"/>
      <c r="CT128" s="152"/>
    </row>
    <row r="129" spans="1:98" s="154" customFormat="1" hidden="1" outlineLevel="1" x14ac:dyDescent="0.25">
      <c r="A129" s="215" t="s">
        <v>303</v>
      </c>
      <c r="B129" s="217" t="s">
        <v>304</v>
      </c>
      <c r="C129" s="217" t="str">
        <f t="shared" si="0"/>
        <v>CF Central African Republic (the) CCC: 1,007</v>
      </c>
      <c r="D129" s="216">
        <v>1.0069999999999999</v>
      </c>
      <c r="E129" s="215" t="s">
        <v>253</v>
      </c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  <c r="BG129" s="152"/>
      <c r="BH129" s="152"/>
      <c r="BI129" s="152"/>
      <c r="BJ129" s="152"/>
      <c r="BK129" s="152"/>
      <c r="BL129" s="152"/>
      <c r="BM129" s="152"/>
      <c r="BN129" s="152"/>
      <c r="BO129" s="152"/>
      <c r="BP129" s="152"/>
      <c r="BQ129" s="152"/>
      <c r="BR129" s="152"/>
      <c r="BS129" s="152"/>
      <c r="BT129" s="152"/>
      <c r="BU129" s="152"/>
      <c r="BV129" s="152"/>
      <c r="BW129" s="152"/>
      <c r="BX129" s="152"/>
      <c r="BY129" s="152"/>
      <c r="BZ129" s="152"/>
      <c r="CA129" s="152"/>
      <c r="CB129" s="152"/>
      <c r="CC129" s="152"/>
      <c r="CD129" s="152"/>
      <c r="CE129" s="152"/>
      <c r="CF129" s="152"/>
      <c r="CG129" s="152"/>
      <c r="CH129" s="152"/>
      <c r="CI129" s="152"/>
      <c r="CJ129" s="152"/>
      <c r="CK129" s="152"/>
      <c r="CL129" s="152"/>
      <c r="CM129" s="152"/>
      <c r="CN129" s="152"/>
      <c r="CO129" s="152"/>
      <c r="CP129" s="152"/>
      <c r="CQ129" s="152"/>
      <c r="CR129" s="152"/>
      <c r="CS129" s="152"/>
      <c r="CT129" s="152"/>
    </row>
    <row r="130" spans="1:98" s="154" customFormat="1" hidden="1" outlineLevel="1" x14ac:dyDescent="0.25">
      <c r="A130" s="215" t="s">
        <v>305</v>
      </c>
      <c r="B130" s="217" t="s">
        <v>306</v>
      </c>
      <c r="C130" s="217" t="str">
        <f t="shared" si="0"/>
        <v>TD Chad CCC: 1,099</v>
      </c>
      <c r="D130" s="216">
        <v>1.099</v>
      </c>
      <c r="E130" s="215" t="s">
        <v>253</v>
      </c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/>
      <c r="BK130" s="152"/>
      <c r="BL130" s="152"/>
      <c r="BM130" s="152"/>
      <c r="BN130" s="152"/>
      <c r="BO130" s="152"/>
      <c r="BP130" s="152"/>
      <c r="BQ130" s="152"/>
      <c r="BR130" s="152"/>
      <c r="BS130" s="152"/>
      <c r="BT130" s="152"/>
      <c r="BU130" s="152"/>
      <c r="BV130" s="152"/>
      <c r="BW130" s="152"/>
      <c r="BX130" s="152"/>
      <c r="BY130" s="152"/>
      <c r="BZ130" s="152"/>
      <c r="CA130" s="152"/>
      <c r="CB130" s="152"/>
      <c r="CC130" s="152"/>
      <c r="CD130" s="152"/>
      <c r="CE130" s="152"/>
      <c r="CF130" s="152"/>
      <c r="CG130" s="152"/>
      <c r="CH130" s="152"/>
      <c r="CI130" s="152"/>
      <c r="CJ130" s="152"/>
      <c r="CK130" s="152"/>
      <c r="CL130" s="152"/>
      <c r="CM130" s="152"/>
      <c r="CN130" s="152"/>
      <c r="CO130" s="152"/>
      <c r="CP130" s="152"/>
      <c r="CQ130" s="152"/>
      <c r="CR130" s="152"/>
      <c r="CS130" s="152"/>
      <c r="CT130" s="152"/>
    </row>
    <row r="131" spans="1:98" s="154" customFormat="1" hidden="1" outlineLevel="1" x14ac:dyDescent="0.25">
      <c r="A131" s="215" t="s">
        <v>307</v>
      </c>
      <c r="B131" s="217" t="s">
        <v>308</v>
      </c>
      <c r="C131" s="217" t="str">
        <f t="shared" si="0"/>
        <v>CL Chile CCC: 0,51</v>
      </c>
      <c r="D131" s="216">
        <v>0.51</v>
      </c>
      <c r="E131" s="215" t="s">
        <v>253</v>
      </c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2"/>
      <c r="AC131" s="152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2"/>
      <c r="AQ131" s="152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2"/>
      <c r="BE131" s="152"/>
      <c r="BF131" s="152"/>
      <c r="BG131" s="152"/>
      <c r="BH131" s="152"/>
      <c r="BI131" s="152"/>
      <c r="BJ131" s="152"/>
      <c r="BK131" s="152"/>
      <c r="BL131" s="152"/>
      <c r="BM131" s="152"/>
      <c r="BN131" s="152"/>
      <c r="BO131" s="152"/>
      <c r="BP131" s="152"/>
      <c r="BQ131" s="152"/>
      <c r="BR131" s="152"/>
      <c r="BS131" s="152"/>
      <c r="BT131" s="152"/>
      <c r="BU131" s="152"/>
      <c r="BV131" s="152"/>
      <c r="BW131" s="152"/>
      <c r="BX131" s="152"/>
      <c r="BY131" s="152"/>
      <c r="BZ131" s="152"/>
      <c r="CA131" s="152"/>
      <c r="CB131" s="152"/>
      <c r="CC131" s="152"/>
      <c r="CD131" s="152"/>
      <c r="CE131" s="152"/>
      <c r="CF131" s="152"/>
      <c r="CG131" s="152"/>
      <c r="CH131" s="152"/>
      <c r="CI131" s="152"/>
      <c r="CJ131" s="152"/>
      <c r="CK131" s="152"/>
      <c r="CL131" s="152"/>
      <c r="CM131" s="152"/>
      <c r="CN131" s="152"/>
      <c r="CO131" s="152"/>
      <c r="CP131" s="152"/>
      <c r="CQ131" s="152"/>
      <c r="CR131" s="152"/>
      <c r="CS131" s="152"/>
      <c r="CT131" s="152"/>
    </row>
    <row r="132" spans="1:98" s="154" customFormat="1" hidden="1" outlineLevel="1" x14ac:dyDescent="0.25">
      <c r="A132" s="215" t="s">
        <v>309</v>
      </c>
      <c r="B132" s="217" t="s">
        <v>310</v>
      </c>
      <c r="C132" s="217" t="str">
        <f t="shared" si="0"/>
        <v>CN China CCC: 0,838</v>
      </c>
      <c r="D132" s="216">
        <v>0.83799999999999997</v>
      </c>
      <c r="E132" s="215" t="s">
        <v>253</v>
      </c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  <c r="BG132" s="152"/>
      <c r="BH132" s="152"/>
      <c r="BI132" s="152"/>
      <c r="BJ132" s="152"/>
      <c r="BK132" s="152"/>
      <c r="BL132" s="152"/>
      <c r="BM132" s="152"/>
      <c r="BN132" s="152"/>
      <c r="BO132" s="152"/>
      <c r="BP132" s="152"/>
      <c r="BQ132" s="152"/>
      <c r="BR132" s="152"/>
      <c r="BS132" s="152"/>
      <c r="BT132" s="152"/>
      <c r="BU132" s="152"/>
      <c r="BV132" s="152"/>
      <c r="BW132" s="152"/>
      <c r="BX132" s="152"/>
      <c r="BY132" s="152"/>
      <c r="BZ132" s="152"/>
      <c r="CA132" s="152"/>
      <c r="CB132" s="152"/>
      <c r="CC132" s="152"/>
      <c r="CD132" s="152"/>
      <c r="CE132" s="152"/>
      <c r="CF132" s="152"/>
      <c r="CG132" s="152"/>
      <c r="CH132" s="152"/>
      <c r="CI132" s="152"/>
      <c r="CJ132" s="152"/>
      <c r="CK132" s="152"/>
      <c r="CL132" s="152"/>
      <c r="CM132" s="152"/>
      <c r="CN132" s="152"/>
      <c r="CO132" s="152"/>
      <c r="CP132" s="152"/>
      <c r="CQ132" s="152"/>
      <c r="CR132" s="152"/>
      <c r="CS132" s="152"/>
      <c r="CT132" s="152"/>
    </row>
    <row r="133" spans="1:98" s="154" customFormat="1" hidden="1" outlineLevel="1" x14ac:dyDescent="0.25">
      <c r="A133" s="215" t="s">
        <v>311</v>
      </c>
      <c r="B133" s="217" t="s">
        <v>312</v>
      </c>
      <c r="C133" s="217" t="str">
        <f t="shared" si="0"/>
        <v>CO Colombia CCC: 1,295</v>
      </c>
      <c r="D133" s="216">
        <v>1.2949999999999999</v>
      </c>
      <c r="E133" s="215" t="s">
        <v>253</v>
      </c>
      <c r="F133" s="152"/>
      <c r="G133" s="152"/>
      <c r="H133" s="152"/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52"/>
      <c r="BH133" s="152"/>
      <c r="BI133" s="152"/>
      <c r="BJ133" s="152"/>
      <c r="BK133" s="152"/>
      <c r="BL133" s="152"/>
      <c r="BM133" s="152"/>
      <c r="BN133" s="152"/>
      <c r="BO133" s="152"/>
      <c r="BP133" s="152"/>
      <c r="BQ133" s="152"/>
      <c r="BR133" s="152"/>
      <c r="BS133" s="152"/>
      <c r="BT133" s="152"/>
      <c r="BU133" s="152"/>
      <c r="BV133" s="152"/>
      <c r="BW133" s="152"/>
      <c r="BX133" s="152"/>
      <c r="BY133" s="152"/>
      <c r="BZ133" s="152"/>
      <c r="CA133" s="152"/>
      <c r="CB133" s="152"/>
      <c r="CC133" s="152"/>
      <c r="CD133" s="152"/>
      <c r="CE133" s="152"/>
      <c r="CF133" s="152"/>
      <c r="CG133" s="152"/>
      <c r="CH133" s="152"/>
      <c r="CI133" s="152"/>
      <c r="CJ133" s="152"/>
      <c r="CK133" s="152"/>
      <c r="CL133" s="152"/>
      <c r="CM133" s="152"/>
      <c r="CN133" s="152"/>
      <c r="CO133" s="152"/>
      <c r="CP133" s="152"/>
      <c r="CQ133" s="152"/>
      <c r="CR133" s="152"/>
      <c r="CS133" s="152"/>
      <c r="CT133" s="152"/>
    </row>
    <row r="134" spans="1:98" s="154" customFormat="1" hidden="1" outlineLevel="1" x14ac:dyDescent="0.25">
      <c r="A134" s="215" t="s">
        <v>313</v>
      </c>
      <c r="B134" s="217" t="s">
        <v>314</v>
      </c>
      <c r="C134" s="217" t="str">
        <f t="shared" si="0"/>
        <v>KM Comoros (the) CCC: 0,612</v>
      </c>
      <c r="D134" s="216">
        <v>0.61199999999999999</v>
      </c>
      <c r="E134" s="215" t="s">
        <v>253</v>
      </c>
      <c r="F134" s="152"/>
      <c r="G134" s="152"/>
      <c r="H134" s="152"/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  <c r="BG134" s="152"/>
      <c r="BH134" s="152"/>
      <c r="BI134" s="152"/>
      <c r="BJ134" s="152"/>
      <c r="BK134" s="152"/>
      <c r="BL134" s="152"/>
      <c r="BM134" s="152"/>
      <c r="BN134" s="152"/>
      <c r="BO134" s="152"/>
      <c r="BP134" s="152"/>
      <c r="BQ134" s="152"/>
      <c r="BR134" s="152"/>
      <c r="BS134" s="152"/>
      <c r="BT134" s="152"/>
      <c r="BU134" s="152"/>
      <c r="BV134" s="152"/>
      <c r="BW134" s="152"/>
      <c r="BX134" s="152"/>
      <c r="BY134" s="152"/>
      <c r="BZ134" s="152"/>
      <c r="CA134" s="152"/>
      <c r="CB134" s="152"/>
      <c r="CC134" s="152"/>
      <c r="CD134" s="152"/>
      <c r="CE134" s="152"/>
      <c r="CF134" s="152"/>
      <c r="CG134" s="152"/>
      <c r="CH134" s="152"/>
      <c r="CI134" s="152"/>
      <c r="CJ134" s="152"/>
      <c r="CK134" s="152"/>
      <c r="CL134" s="152"/>
      <c r="CM134" s="152"/>
      <c r="CN134" s="152"/>
      <c r="CO134" s="152"/>
      <c r="CP134" s="152"/>
      <c r="CQ134" s="152"/>
      <c r="CR134" s="152"/>
      <c r="CS134" s="152"/>
      <c r="CT134" s="152"/>
    </row>
    <row r="135" spans="1:98" s="154" customFormat="1" hidden="1" outlineLevel="1" x14ac:dyDescent="0.25">
      <c r="A135" s="215" t="s">
        <v>315</v>
      </c>
      <c r="B135" s="217" t="s">
        <v>316</v>
      </c>
      <c r="C135" s="217" t="str">
        <f t="shared" ref="C135:C166" si="1">A135&amp;" "&amp;B135&amp;" "&amp;"CCC: "&amp;D135</f>
        <v>CD Congo (the Democratic Republic of the) CCC: 1,295</v>
      </c>
      <c r="D135" s="216">
        <v>1.2949999999999999</v>
      </c>
      <c r="E135" s="215" t="s">
        <v>253</v>
      </c>
      <c r="F135" s="152"/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152"/>
      <c r="BL135" s="152"/>
      <c r="BM135" s="152"/>
      <c r="BN135" s="152"/>
      <c r="BO135" s="152"/>
      <c r="BP135" s="152"/>
      <c r="BQ135" s="152"/>
      <c r="BR135" s="152"/>
      <c r="BS135" s="152"/>
      <c r="BT135" s="152"/>
      <c r="BU135" s="152"/>
      <c r="BV135" s="152"/>
      <c r="BW135" s="152"/>
      <c r="BX135" s="152"/>
      <c r="BY135" s="152"/>
      <c r="BZ135" s="152"/>
      <c r="CA135" s="152"/>
      <c r="CB135" s="152"/>
      <c r="CC135" s="152"/>
      <c r="CD135" s="152"/>
      <c r="CE135" s="152"/>
      <c r="CF135" s="152"/>
      <c r="CG135" s="152"/>
      <c r="CH135" s="152"/>
      <c r="CI135" s="152"/>
      <c r="CJ135" s="152"/>
      <c r="CK135" s="152"/>
      <c r="CL135" s="152"/>
      <c r="CM135" s="152"/>
      <c r="CN135" s="152"/>
      <c r="CO135" s="152"/>
      <c r="CP135" s="152"/>
      <c r="CQ135" s="152"/>
      <c r="CR135" s="152"/>
      <c r="CS135" s="152"/>
      <c r="CT135" s="152"/>
    </row>
    <row r="136" spans="1:98" s="154" customFormat="1" hidden="1" outlineLevel="1" x14ac:dyDescent="0.25">
      <c r="A136" s="215" t="s">
        <v>317</v>
      </c>
      <c r="B136" s="217" t="s">
        <v>318</v>
      </c>
      <c r="C136" s="217" t="str">
        <f t="shared" si="1"/>
        <v>CG Congo (the) CCC: 1,127</v>
      </c>
      <c r="D136" s="216">
        <v>1.127</v>
      </c>
      <c r="E136" s="215" t="s">
        <v>253</v>
      </c>
      <c r="F136" s="152"/>
      <c r="G136" s="152"/>
      <c r="H136" s="152"/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  <c r="BG136" s="152"/>
      <c r="BH136" s="152"/>
      <c r="BI136" s="152"/>
      <c r="BJ136" s="152"/>
      <c r="BK136" s="152"/>
      <c r="BL136" s="152"/>
      <c r="BM136" s="152"/>
      <c r="BN136" s="152"/>
      <c r="BO136" s="152"/>
      <c r="BP136" s="152"/>
      <c r="BQ136" s="152"/>
      <c r="BR136" s="152"/>
      <c r="BS136" s="152"/>
      <c r="BT136" s="152"/>
      <c r="BU136" s="152"/>
      <c r="BV136" s="152"/>
      <c r="BW136" s="152"/>
      <c r="BX136" s="152"/>
      <c r="BY136" s="152"/>
      <c r="BZ136" s="152"/>
      <c r="CA136" s="152"/>
      <c r="CB136" s="152"/>
      <c r="CC136" s="152"/>
      <c r="CD136" s="152"/>
      <c r="CE136" s="152"/>
      <c r="CF136" s="152"/>
      <c r="CG136" s="152"/>
      <c r="CH136" s="152"/>
      <c r="CI136" s="152"/>
      <c r="CJ136" s="152"/>
      <c r="CK136" s="152"/>
      <c r="CL136" s="152"/>
      <c r="CM136" s="152"/>
      <c r="CN136" s="152"/>
      <c r="CO136" s="152"/>
      <c r="CP136" s="152"/>
      <c r="CQ136" s="152"/>
      <c r="CR136" s="152"/>
      <c r="CS136" s="152"/>
      <c r="CT136" s="152"/>
    </row>
    <row r="137" spans="1:98" s="154" customFormat="1" hidden="1" outlineLevel="1" x14ac:dyDescent="0.25">
      <c r="A137" s="215" t="s">
        <v>319</v>
      </c>
      <c r="B137" s="217" t="s">
        <v>320</v>
      </c>
      <c r="C137" s="217" t="str">
        <f t="shared" si="1"/>
        <v>CR Costa Rica CCC: 0,742</v>
      </c>
      <c r="D137" s="216">
        <v>0.74199999999999999</v>
      </c>
      <c r="E137" s="215" t="s">
        <v>253</v>
      </c>
      <c r="F137" s="152"/>
      <c r="G137" s="152"/>
      <c r="H137" s="152"/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  <c r="BL137" s="152"/>
      <c r="BM137" s="152"/>
      <c r="BN137" s="152"/>
      <c r="BO137" s="152"/>
      <c r="BP137" s="152"/>
      <c r="BQ137" s="152"/>
      <c r="BR137" s="152"/>
      <c r="BS137" s="152"/>
      <c r="BT137" s="152"/>
      <c r="BU137" s="152"/>
      <c r="BV137" s="152"/>
      <c r="BW137" s="152"/>
      <c r="BX137" s="152"/>
      <c r="BY137" s="152"/>
      <c r="BZ137" s="152"/>
      <c r="CA137" s="152"/>
      <c r="CB137" s="152"/>
      <c r="CC137" s="152"/>
      <c r="CD137" s="152"/>
      <c r="CE137" s="152"/>
      <c r="CF137" s="152"/>
      <c r="CG137" s="152"/>
      <c r="CH137" s="152"/>
      <c r="CI137" s="152"/>
      <c r="CJ137" s="152"/>
      <c r="CK137" s="152"/>
      <c r="CL137" s="152"/>
      <c r="CM137" s="152"/>
      <c r="CN137" s="152"/>
      <c r="CO137" s="152"/>
      <c r="CP137" s="152"/>
      <c r="CQ137" s="152"/>
      <c r="CR137" s="152"/>
      <c r="CS137" s="152"/>
      <c r="CT137" s="152"/>
    </row>
    <row r="138" spans="1:98" s="154" customFormat="1" hidden="1" outlineLevel="1" x14ac:dyDescent="0.25">
      <c r="A138" s="215" t="s">
        <v>321</v>
      </c>
      <c r="B138" s="217" t="s">
        <v>322</v>
      </c>
      <c r="C138" s="217" t="str">
        <f t="shared" si="1"/>
        <v>CI Côte d'Ivoire CCC: 0,904</v>
      </c>
      <c r="D138" s="216">
        <v>0.90400000000000003</v>
      </c>
      <c r="E138" s="215" t="s">
        <v>253</v>
      </c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  <c r="BI138" s="152"/>
      <c r="BJ138" s="152"/>
      <c r="BK138" s="152"/>
      <c r="BL138" s="152"/>
      <c r="BM138" s="152"/>
      <c r="BN138" s="152"/>
      <c r="BO138" s="152"/>
      <c r="BP138" s="152"/>
      <c r="BQ138" s="152"/>
      <c r="BR138" s="152"/>
      <c r="BS138" s="152"/>
      <c r="BT138" s="152"/>
      <c r="BU138" s="152"/>
      <c r="BV138" s="152"/>
      <c r="BW138" s="152"/>
      <c r="BX138" s="152"/>
      <c r="BY138" s="152"/>
      <c r="BZ138" s="152"/>
      <c r="CA138" s="152"/>
      <c r="CB138" s="152"/>
      <c r="CC138" s="152"/>
      <c r="CD138" s="152"/>
      <c r="CE138" s="152"/>
      <c r="CF138" s="152"/>
      <c r="CG138" s="152"/>
      <c r="CH138" s="152"/>
      <c r="CI138" s="152"/>
      <c r="CJ138" s="152"/>
      <c r="CK138" s="152"/>
      <c r="CL138" s="152"/>
      <c r="CM138" s="152"/>
      <c r="CN138" s="152"/>
      <c r="CO138" s="152"/>
      <c r="CP138" s="152"/>
      <c r="CQ138" s="152"/>
      <c r="CR138" s="152"/>
      <c r="CS138" s="152"/>
      <c r="CT138" s="152"/>
    </row>
    <row r="139" spans="1:98" s="154" customFormat="1" hidden="1" outlineLevel="1" x14ac:dyDescent="0.25">
      <c r="A139" s="215" t="s">
        <v>323</v>
      </c>
      <c r="B139" s="217" t="s">
        <v>324</v>
      </c>
      <c r="C139" s="217" t="str">
        <f t="shared" si="1"/>
        <v>HR Croatia CCC: 0,76</v>
      </c>
      <c r="D139" s="216">
        <v>0.76</v>
      </c>
      <c r="E139" s="215" t="s">
        <v>264</v>
      </c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  <c r="BI139" s="152"/>
      <c r="BJ139" s="152"/>
      <c r="BK139" s="152"/>
      <c r="BL139" s="152"/>
      <c r="BM139" s="152"/>
      <c r="BN139" s="152"/>
      <c r="BO139" s="152"/>
      <c r="BP139" s="152"/>
      <c r="BQ139" s="152"/>
      <c r="BR139" s="152"/>
      <c r="BS139" s="152"/>
      <c r="BT139" s="152"/>
      <c r="BU139" s="152"/>
      <c r="BV139" s="152"/>
      <c r="BW139" s="152"/>
      <c r="BX139" s="152"/>
      <c r="BY139" s="152"/>
      <c r="BZ139" s="152"/>
      <c r="CA139" s="152"/>
      <c r="CB139" s="152"/>
      <c r="CC139" s="152"/>
      <c r="CD139" s="152"/>
      <c r="CE139" s="152"/>
      <c r="CF139" s="152"/>
      <c r="CG139" s="152"/>
      <c r="CH139" s="152"/>
      <c r="CI139" s="152"/>
      <c r="CJ139" s="152"/>
      <c r="CK139" s="152"/>
      <c r="CL139" s="152"/>
      <c r="CM139" s="152"/>
      <c r="CN139" s="152"/>
      <c r="CO139" s="152"/>
      <c r="CP139" s="152"/>
      <c r="CQ139" s="152"/>
      <c r="CR139" s="152"/>
      <c r="CS139" s="152"/>
      <c r="CT139" s="152"/>
    </row>
    <row r="140" spans="1:98" s="154" customFormat="1" hidden="1" outlineLevel="1" x14ac:dyDescent="0.25">
      <c r="A140" s="215" t="s">
        <v>325</v>
      </c>
      <c r="B140" s="217" t="s">
        <v>326</v>
      </c>
      <c r="C140" s="217" t="str">
        <f t="shared" si="1"/>
        <v>CU Cuba CCC: 0,707</v>
      </c>
      <c r="D140" s="216">
        <v>0.70699999999999996</v>
      </c>
      <c r="E140" s="215" t="s">
        <v>253</v>
      </c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  <c r="BG140" s="152"/>
      <c r="BH140" s="152"/>
      <c r="BI140" s="152"/>
      <c r="BJ140" s="152"/>
      <c r="BK140" s="152"/>
      <c r="BL140" s="152"/>
      <c r="BM140" s="152"/>
      <c r="BN140" s="152"/>
      <c r="BO140" s="152"/>
      <c r="BP140" s="152"/>
      <c r="BQ140" s="152"/>
      <c r="BR140" s="152"/>
      <c r="BS140" s="152"/>
      <c r="BT140" s="152"/>
      <c r="BU140" s="152"/>
      <c r="BV140" s="152"/>
      <c r="BW140" s="152"/>
      <c r="BX140" s="152"/>
      <c r="BY140" s="152"/>
      <c r="BZ140" s="152"/>
      <c r="CA140" s="152"/>
      <c r="CB140" s="152"/>
      <c r="CC140" s="152"/>
      <c r="CD140" s="152"/>
      <c r="CE140" s="152"/>
      <c r="CF140" s="152"/>
      <c r="CG140" s="152"/>
      <c r="CH140" s="152"/>
      <c r="CI140" s="152"/>
      <c r="CJ140" s="152"/>
      <c r="CK140" s="152"/>
      <c r="CL140" s="152"/>
      <c r="CM140" s="152"/>
      <c r="CN140" s="152"/>
      <c r="CO140" s="152"/>
      <c r="CP140" s="152"/>
      <c r="CQ140" s="152"/>
      <c r="CR140" s="152"/>
      <c r="CS140" s="152"/>
      <c r="CT140" s="152"/>
    </row>
    <row r="141" spans="1:98" s="154" customFormat="1" hidden="1" outlineLevel="1" x14ac:dyDescent="0.25">
      <c r="A141" s="215" t="s">
        <v>327</v>
      </c>
      <c r="B141" s="217" t="s">
        <v>328</v>
      </c>
      <c r="C141" s="217" t="str">
        <f t="shared" si="1"/>
        <v>CY Cyprus CCC: 0,747</v>
      </c>
      <c r="D141" s="216">
        <v>0.747</v>
      </c>
      <c r="E141" s="215" t="s">
        <v>264</v>
      </c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  <c r="BG141" s="152"/>
      <c r="BH141" s="152"/>
      <c r="BI141" s="152"/>
      <c r="BJ141" s="152"/>
      <c r="BK141" s="152"/>
      <c r="BL141" s="152"/>
      <c r="BM141" s="152"/>
      <c r="BN141" s="152"/>
      <c r="BO141" s="152"/>
      <c r="BP141" s="152"/>
      <c r="BQ141" s="152"/>
      <c r="BR141" s="152"/>
      <c r="BS141" s="152"/>
      <c r="BT141" s="152"/>
      <c r="BU141" s="152"/>
      <c r="BV141" s="152"/>
      <c r="BW141" s="152"/>
      <c r="BX141" s="152"/>
      <c r="BY141" s="152"/>
      <c r="BZ141" s="152"/>
      <c r="CA141" s="152"/>
      <c r="CB141" s="152"/>
      <c r="CC141" s="152"/>
      <c r="CD141" s="152"/>
      <c r="CE141" s="152"/>
      <c r="CF141" s="152"/>
      <c r="CG141" s="152"/>
      <c r="CH141" s="152"/>
      <c r="CI141" s="152"/>
      <c r="CJ141" s="152"/>
      <c r="CK141" s="152"/>
      <c r="CL141" s="152"/>
      <c r="CM141" s="152"/>
      <c r="CN141" s="152"/>
      <c r="CO141" s="152"/>
      <c r="CP141" s="152"/>
      <c r="CQ141" s="152"/>
      <c r="CR141" s="152"/>
      <c r="CS141" s="152"/>
      <c r="CT141" s="152"/>
    </row>
    <row r="142" spans="1:98" s="154" customFormat="1" hidden="1" outlineLevel="1" x14ac:dyDescent="0.25">
      <c r="A142" s="215" t="s">
        <v>329</v>
      </c>
      <c r="B142" s="217" t="s">
        <v>330</v>
      </c>
      <c r="C142" s="217" t="str">
        <f t="shared" si="1"/>
        <v>CZ Czechia CCC: 0,739</v>
      </c>
      <c r="D142" s="216">
        <v>0.73899999999999999</v>
      </c>
      <c r="E142" s="215" t="s">
        <v>264</v>
      </c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  <c r="BG142" s="152"/>
      <c r="BH142" s="152"/>
      <c r="BI142" s="152"/>
      <c r="BJ142" s="152"/>
      <c r="BK142" s="152"/>
      <c r="BL142" s="152"/>
      <c r="BM142" s="152"/>
      <c r="BN142" s="152"/>
      <c r="BO142" s="152"/>
      <c r="BP142" s="152"/>
      <c r="BQ142" s="152"/>
      <c r="BR142" s="152"/>
      <c r="BS142" s="152"/>
      <c r="BT142" s="152"/>
      <c r="BU142" s="152"/>
      <c r="BV142" s="152"/>
      <c r="BW142" s="152"/>
      <c r="BX142" s="152"/>
      <c r="BY142" s="152"/>
      <c r="BZ142" s="152"/>
      <c r="CA142" s="152"/>
      <c r="CB142" s="152"/>
      <c r="CC142" s="152"/>
      <c r="CD142" s="152"/>
      <c r="CE142" s="152"/>
      <c r="CF142" s="152"/>
      <c r="CG142" s="152"/>
      <c r="CH142" s="152"/>
      <c r="CI142" s="152"/>
      <c r="CJ142" s="152"/>
      <c r="CK142" s="152"/>
      <c r="CL142" s="152"/>
      <c r="CM142" s="152"/>
      <c r="CN142" s="152"/>
      <c r="CO142" s="152"/>
      <c r="CP142" s="152"/>
      <c r="CQ142" s="152"/>
      <c r="CR142" s="152"/>
      <c r="CS142" s="152"/>
      <c r="CT142" s="152"/>
    </row>
    <row r="143" spans="1:98" s="154" customFormat="1" hidden="1" outlineLevel="1" x14ac:dyDescent="0.25">
      <c r="A143" s="215" t="s">
        <v>331</v>
      </c>
      <c r="B143" s="217" t="s">
        <v>332</v>
      </c>
      <c r="C143" s="217" t="str">
        <f t="shared" si="1"/>
        <v>DK Denmark CCC: 1,271</v>
      </c>
      <c r="D143" s="216">
        <v>1.2709999999999999</v>
      </c>
      <c r="E143" s="215" t="s">
        <v>264</v>
      </c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  <c r="BG143" s="152"/>
      <c r="BH143" s="152"/>
      <c r="BI143" s="152"/>
      <c r="BJ143" s="152"/>
      <c r="BK143" s="152"/>
      <c r="BL143" s="152"/>
      <c r="BM143" s="152"/>
      <c r="BN143" s="152"/>
      <c r="BO143" s="152"/>
      <c r="BP143" s="152"/>
      <c r="BQ143" s="152"/>
      <c r="BR143" s="152"/>
      <c r="BS143" s="152"/>
      <c r="BT143" s="152"/>
      <c r="BU143" s="152"/>
      <c r="BV143" s="152"/>
      <c r="BW143" s="152"/>
      <c r="BX143" s="152"/>
      <c r="BY143" s="152"/>
      <c r="BZ143" s="152"/>
      <c r="CA143" s="152"/>
      <c r="CB143" s="152"/>
      <c r="CC143" s="152"/>
      <c r="CD143" s="152"/>
      <c r="CE143" s="152"/>
      <c r="CF143" s="152"/>
      <c r="CG143" s="152"/>
      <c r="CH143" s="152"/>
      <c r="CI143" s="152"/>
      <c r="CJ143" s="152"/>
      <c r="CK143" s="152"/>
      <c r="CL143" s="152"/>
      <c r="CM143" s="152"/>
      <c r="CN143" s="152"/>
      <c r="CO143" s="152"/>
      <c r="CP143" s="152"/>
      <c r="CQ143" s="152"/>
      <c r="CR143" s="152"/>
      <c r="CS143" s="152"/>
      <c r="CT143" s="152"/>
    </row>
    <row r="144" spans="1:98" s="154" customFormat="1" hidden="1" outlineLevel="1" x14ac:dyDescent="0.25">
      <c r="A144" s="215" t="s">
        <v>333</v>
      </c>
      <c r="B144" s="217" t="s">
        <v>334</v>
      </c>
      <c r="C144" s="217" t="str">
        <f t="shared" si="1"/>
        <v>DJ Djibouti CCC: 0,786</v>
      </c>
      <c r="D144" s="216">
        <v>0.78600000000000003</v>
      </c>
      <c r="E144" s="215" t="s">
        <v>253</v>
      </c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  <c r="BG144" s="152"/>
      <c r="BH144" s="152"/>
      <c r="BI144" s="152"/>
      <c r="BJ144" s="152"/>
      <c r="BK144" s="152"/>
      <c r="BL144" s="152"/>
      <c r="BM144" s="152"/>
      <c r="BN144" s="152"/>
      <c r="BO144" s="152"/>
      <c r="BP144" s="152"/>
      <c r="BQ144" s="152"/>
      <c r="BR144" s="152"/>
      <c r="BS144" s="152"/>
      <c r="BT144" s="152"/>
      <c r="BU144" s="152"/>
      <c r="BV144" s="152"/>
      <c r="BW144" s="152"/>
      <c r="BX144" s="152"/>
      <c r="BY144" s="152"/>
      <c r="BZ144" s="152"/>
      <c r="CA144" s="152"/>
      <c r="CB144" s="152"/>
      <c r="CC144" s="152"/>
      <c r="CD144" s="152"/>
      <c r="CE144" s="152"/>
      <c r="CF144" s="152"/>
      <c r="CG144" s="152"/>
      <c r="CH144" s="152"/>
      <c r="CI144" s="152"/>
      <c r="CJ144" s="152"/>
      <c r="CK144" s="152"/>
      <c r="CL144" s="152"/>
      <c r="CM144" s="152"/>
      <c r="CN144" s="152"/>
      <c r="CO144" s="152"/>
      <c r="CP144" s="152"/>
      <c r="CQ144" s="152"/>
      <c r="CR144" s="152"/>
      <c r="CS144" s="152"/>
      <c r="CT144" s="152"/>
    </row>
    <row r="145" spans="1:98" s="154" customFormat="1" hidden="1" outlineLevel="1" x14ac:dyDescent="0.25">
      <c r="A145" s="215" t="s">
        <v>335</v>
      </c>
      <c r="B145" s="217" t="s">
        <v>336</v>
      </c>
      <c r="C145" s="217" t="str">
        <f t="shared" si="1"/>
        <v>DO Dominican Republic (the) CCC: 0,55</v>
      </c>
      <c r="D145" s="216">
        <v>0.55000000000000004</v>
      </c>
      <c r="E145" s="215" t="s">
        <v>253</v>
      </c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  <c r="BG145" s="152"/>
      <c r="BH145" s="152"/>
      <c r="BI145" s="152"/>
      <c r="BJ145" s="152"/>
      <c r="BK145" s="152"/>
      <c r="BL145" s="152"/>
      <c r="BM145" s="152"/>
      <c r="BN145" s="152"/>
      <c r="BO145" s="152"/>
      <c r="BP145" s="152"/>
      <c r="BQ145" s="152"/>
      <c r="BR145" s="152"/>
      <c r="BS145" s="152"/>
      <c r="BT145" s="152"/>
      <c r="BU145" s="152"/>
      <c r="BV145" s="152"/>
      <c r="BW145" s="152"/>
      <c r="BX145" s="152"/>
      <c r="BY145" s="152"/>
      <c r="BZ145" s="152"/>
      <c r="CA145" s="152"/>
      <c r="CB145" s="152"/>
      <c r="CC145" s="152"/>
      <c r="CD145" s="152"/>
      <c r="CE145" s="152"/>
      <c r="CF145" s="152"/>
      <c r="CG145" s="152"/>
      <c r="CH145" s="152"/>
      <c r="CI145" s="152"/>
      <c r="CJ145" s="152"/>
      <c r="CK145" s="152"/>
      <c r="CL145" s="152"/>
      <c r="CM145" s="152"/>
      <c r="CN145" s="152"/>
      <c r="CO145" s="152"/>
      <c r="CP145" s="152"/>
      <c r="CQ145" s="152"/>
      <c r="CR145" s="152"/>
      <c r="CS145" s="152"/>
      <c r="CT145" s="152"/>
    </row>
    <row r="146" spans="1:98" s="154" customFormat="1" hidden="1" outlineLevel="1" x14ac:dyDescent="0.25">
      <c r="A146" s="215" t="s">
        <v>337</v>
      </c>
      <c r="B146" s="217" t="s">
        <v>338</v>
      </c>
      <c r="C146" s="217" t="str">
        <f t="shared" si="1"/>
        <v>EC Ecuador CCC: 0,676</v>
      </c>
      <c r="D146" s="216">
        <v>0.67600000000000005</v>
      </c>
      <c r="E146" s="215" t="s">
        <v>253</v>
      </c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  <c r="BG146" s="152"/>
      <c r="BH146" s="152"/>
      <c r="BI146" s="152"/>
      <c r="BJ146" s="152"/>
      <c r="BK146" s="152"/>
      <c r="BL146" s="152"/>
      <c r="BM146" s="152"/>
      <c r="BN146" s="152"/>
      <c r="BO146" s="152"/>
      <c r="BP146" s="152"/>
      <c r="BQ146" s="152"/>
      <c r="BR146" s="152"/>
      <c r="BS146" s="152"/>
      <c r="BT146" s="152"/>
      <c r="BU146" s="152"/>
      <c r="BV146" s="152"/>
      <c r="BW146" s="152"/>
      <c r="BX146" s="152"/>
      <c r="BY146" s="152"/>
      <c r="BZ146" s="152"/>
      <c r="CA146" s="152"/>
      <c r="CB146" s="152"/>
      <c r="CC146" s="152"/>
      <c r="CD146" s="152"/>
      <c r="CE146" s="152"/>
      <c r="CF146" s="152"/>
      <c r="CG146" s="152"/>
      <c r="CH146" s="152"/>
      <c r="CI146" s="152"/>
      <c r="CJ146" s="152"/>
      <c r="CK146" s="152"/>
      <c r="CL146" s="152"/>
      <c r="CM146" s="152"/>
      <c r="CN146" s="152"/>
      <c r="CO146" s="152"/>
      <c r="CP146" s="152"/>
      <c r="CQ146" s="152"/>
      <c r="CR146" s="152"/>
      <c r="CS146" s="152"/>
      <c r="CT146" s="152"/>
    </row>
    <row r="147" spans="1:98" s="154" customFormat="1" hidden="1" outlineLevel="1" x14ac:dyDescent="0.25">
      <c r="A147" s="215" t="s">
        <v>339</v>
      </c>
      <c r="B147" s="217" t="s">
        <v>340</v>
      </c>
      <c r="C147" s="217" t="str">
        <f t="shared" si="1"/>
        <v>EG Egypt CCC: 0,5</v>
      </c>
      <c r="D147" s="216">
        <v>0.5</v>
      </c>
      <c r="E147" s="215" t="s">
        <v>253</v>
      </c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  <c r="BG147" s="152"/>
      <c r="BH147" s="152"/>
      <c r="BI147" s="152"/>
      <c r="BJ147" s="152"/>
      <c r="BK147" s="152"/>
      <c r="BL147" s="152"/>
      <c r="BM147" s="152"/>
      <c r="BN147" s="152"/>
      <c r="BO147" s="152"/>
      <c r="BP147" s="152"/>
      <c r="BQ147" s="152"/>
      <c r="BR147" s="152"/>
      <c r="BS147" s="152"/>
      <c r="BT147" s="152"/>
      <c r="BU147" s="152"/>
      <c r="BV147" s="152"/>
      <c r="BW147" s="152"/>
      <c r="BX147" s="152"/>
      <c r="BY147" s="152"/>
      <c r="BZ147" s="152"/>
      <c r="CA147" s="152"/>
      <c r="CB147" s="152"/>
      <c r="CC147" s="152"/>
      <c r="CD147" s="152"/>
      <c r="CE147" s="152"/>
      <c r="CF147" s="152"/>
      <c r="CG147" s="152"/>
      <c r="CH147" s="152"/>
      <c r="CI147" s="152"/>
      <c r="CJ147" s="152"/>
      <c r="CK147" s="152"/>
      <c r="CL147" s="152"/>
      <c r="CM147" s="152"/>
      <c r="CN147" s="152"/>
      <c r="CO147" s="152"/>
      <c r="CP147" s="152"/>
      <c r="CQ147" s="152"/>
      <c r="CR147" s="152"/>
      <c r="CS147" s="152"/>
      <c r="CT147" s="152"/>
    </row>
    <row r="148" spans="1:98" s="154" customFormat="1" hidden="1" outlineLevel="1" x14ac:dyDescent="0.25">
      <c r="A148" s="215" t="s">
        <v>341</v>
      </c>
      <c r="B148" s="217" t="s">
        <v>342</v>
      </c>
      <c r="C148" s="217" t="str">
        <f t="shared" si="1"/>
        <v>SV El Salvador CCC: 0,617</v>
      </c>
      <c r="D148" s="216">
        <v>0.61699999999999999</v>
      </c>
      <c r="E148" s="215" t="s">
        <v>253</v>
      </c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  <c r="BG148" s="152"/>
      <c r="BH148" s="152"/>
      <c r="BI148" s="152"/>
      <c r="BJ148" s="152"/>
      <c r="BK148" s="152"/>
      <c r="BL148" s="152"/>
      <c r="BM148" s="152"/>
      <c r="BN148" s="152"/>
      <c r="BO148" s="152"/>
      <c r="BP148" s="152"/>
      <c r="BQ148" s="152"/>
      <c r="BR148" s="152"/>
      <c r="BS148" s="152"/>
      <c r="BT148" s="152"/>
      <c r="BU148" s="152"/>
      <c r="BV148" s="152"/>
      <c r="BW148" s="152"/>
      <c r="BX148" s="152"/>
      <c r="BY148" s="152"/>
      <c r="BZ148" s="152"/>
      <c r="CA148" s="152"/>
      <c r="CB148" s="152"/>
      <c r="CC148" s="152"/>
      <c r="CD148" s="152"/>
      <c r="CE148" s="152"/>
      <c r="CF148" s="152"/>
      <c r="CG148" s="152"/>
      <c r="CH148" s="152"/>
      <c r="CI148" s="152"/>
      <c r="CJ148" s="152"/>
      <c r="CK148" s="152"/>
      <c r="CL148" s="152"/>
      <c r="CM148" s="152"/>
      <c r="CN148" s="152"/>
      <c r="CO148" s="152"/>
      <c r="CP148" s="152"/>
      <c r="CQ148" s="152"/>
      <c r="CR148" s="152"/>
      <c r="CS148" s="152"/>
      <c r="CT148" s="152"/>
    </row>
    <row r="149" spans="1:98" s="154" customFormat="1" hidden="1" outlineLevel="1" x14ac:dyDescent="0.25">
      <c r="A149" s="215" t="s">
        <v>343</v>
      </c>
      <c r="B149" s="217" t="s">
        <v>344</v>
      </c>
      <c r="C149" s="217" t="str">
        <f t="shared" si="1"/>
        <v>ER Eritrea CCC: 0,91</v>
      </c>
      <c r="D149" s="216">
        <v>0.91</v>
      </c>
      <c r="E149" s="215" t="s">
        <v>253</v>
      </c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52"/>
      <c r="AM149" s="152"/>
      <c r="AN149" s="152"/>
      <c r="AO149" s="152"/>
      <c r="AP149" s="152"/>
      <c r="AQ149" s="152"/>
      <c r="AR149" s="152"/>
      <c r="AS149" s="152"/>
      <c r="AT149" s="152"/>
      <c r="AU149" s="152"/>
      <c r="AV149" s="152"/>
      <c r="AW149" s="152"/>
      <c r="AX149" s="152"/>
      <c r="AY149" s="152"/>
      <c r="AZ149" s="152"/>
      <c r="BA149" s="152"/>
      <c r="BB149" s="152"/>
      <c r="BC149" s="152"/>
      <c r="BD149" s="152"/>
      <c r="BE149" s="152"/>
      <c r="BF149" s="152"/>
      <c r="BG149" s="152"/>
      <c r="BH149" s="152"/>
      <c r="BI149" s="152"/>
      <c r="BJ149" s="152"/>
      <c r="BK149" s="152"/>
      <c r="BL149" s="152"/>
      <c r="BM149" s="152"/>
      <c r="BN149" s="152"/>
      <c r="BO149" s="152"/>
      <c r="BP149" s="152"/>
      <c r="BQ149" s="152"/>
      <c r="BR149" s="152"/>
      <c r="BS149" s="152"/>
      <c r="BT149" s="152"/>
      <c r="BU149" s="152"/>
      <c r="BV149" s="152"/>
      <c r="BW149" s="152"/>
      <c r="BX149" s="152"/>
      <c r="BY149" s="152"/>
      <c r="BZ149" s="152"/>
      <c r="CA149" s="152"/>
      <c r="CB149" s="152"/>
      <c r="CC149" s="152"/>
      <c r="CD149" s="152"/>
      <c r="CE149" s="152"/>
      <c r="CF149" s="152"/>
      <c r="CG149" s="152"/>
      <c r="CH149" s="152"/>
      <c r="CI149" s="152"/>
      <c r="CJ149" s="152"/>
      <c r="CK149" s="152"/>
      <c r="CL149" s="152"/>
      <c r="CM149" s="152"/>
      <c r="CN149" s="152"/>
      <c r="CO149" s="152"/>
      <c r="CP149" s="152"/>
      <c r="CQ149" s="152"/>
      <c r="CR149" s="152"/>
      <c r="CS149" s="152"/>
      <c r="CT149" s="152"/>
    </row>
    <row r="150" spans="1:98" s="154" customFormat="1" hidden="1" outlineLevel="1" x14ac:dyDescent="0.25">
      <c r="A150" s="215" t="s">
        <v>345</v>
      </c>
      <c r="B150" s="217" t="s">
        <v>346</v>
      </c>
      <c r="C150" s="217" t="str">
        <f t="shared" si="1"/>
        <v>EE Estonia CCC: 0,715</v>
      </c>
      <c r="D150" s="216">
        <v>0.71499999999999997</v>
      </c>
      <c r="E150" s="215" t="s">
        <v>264</v>
      </c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2"/>
      <c r="BF150" s="152"/>
      <c r="BG150" s="152"/>
      <c r="BH150" s="152"/>
      <c r="BI150" s="152"/>
      <c r="BJ150" s="152"/>
      <c r="BK150" s="152"/>
      <c r="BL150" s="152"/>
      <c r="BM150" s="152"/>
      <c r="BN150" s="152"/>
      <c r="BO150" s="152"/>
      <c r="BP150" s="152"/>
      <c r="BQ150" s="152"/>
      <c r="BR150" s="152"/>
      <c r="BS150" s="152"/>
      <c r="BT150" s="152"/>
      <c r="BU150" s="152"/>
      <c r="BV150" s="152"/>
      <c r="BW150" s="152"/>
      <c r="BX150" s="152"/>
      <c r="BY150" s="152"/>
      <c r="BZ150" s="152"/>
      <c r="CA150" s="152"/>
      <c r="CB150" s="152"/>
      <c r="CC150" s="152"/>
      <c r="CD150" s="152"/>
      <c r="CE150" s="152"/>
      <c r="CF150" s="152"/>
      <c r="CG150" s="152"/>
      <c r="CH150" s="152"/>
      <c r="CI150" s="152"/>
      <c r="CJ150" s="152"/>
      <c r="CK150" s="152"/>
      <c r="CL150" s="152"/>
      <c r="CM150" s="152"/>
      <c r="CN150" s="152"/>
      <c r="CO150" s="152"/>
      <c r="CP150" s="152"/>
      <c r="CQ150" s="152"/>
      <c r="CR150" s="152"/>
      <c r="CS150" s="152"/>
      <c r="CT150" s="152"/>
    </row>
    <row r="151" spans="1:98" s="154" customFormat="1" hidden="1" outlineLevel="1" x14ac:dyDescent="0.25">
      <c r="A151" s="215" t="s">
        <v>347</v>
      </c>
      <c r="B151" s="217" t="s">
        <v>348</v>
      </c>
      <c r="C151" s="217" t="str">
        <f t="shared" si="1"/>
        <v>SZ Eswatini CCC: 0,456</v>
      </c>
      <c r="D151" s="216">
        <v>0.45600000000000002</v>
      </c>
      <c r="E151" s="215" t="s">
        <v>253</v>
      </c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  <c r="BG151" s="152"/>
      <c r="BH151" s="152"/>
      <c r="BI151" s="152"/>
      <c r="BJ151" s="152"/>
      <c r="BK151" s="152"/>
      <c r="BL151" s="152"/>
      <c r="BM151" s="152"/>
      <c r="BN151" s="152"/>
      <c r="BO151" s="152"/>
      <c r="BP151" s="152"/>
      <c r="BQ151" s="152"/>
      <c r="BR151" s="152"/>
      <c r="BS151" s="152"/>
      <c r="BT151" s="152"/>
      <c r="BU151" s="152"/>
      <c r="BV151" s="152"/>
      <c r="BW151" s="152"/>
      <c r="BX151" s="152"/>
      <c r="BY151" s="152"/>
      <c r="BZ151" s="152"/>
      <c r="CA151" s="152"/>
      <c r="CB151" s="152"/>
      <c r="CC151" s="152"/>
      <c r="CD151" s="152"/>
      <c r="CE151" s="152"/>
      <c r="CF151" s="152"/>
      <c r="CG151" s="152"/>
      <c r="CH151" s="152"/>
      <c r="CI151" s="152"/>
      <c r="CJ151" s="152"/>
      <c r="CK151" s="152"/>
      <c r="CL151" s="152"/>
      <c r="CM151" s="152"/>
      <c r="CN151" s="152"/>
      <c r="CO151" s="152"/>
      <c r="CP151" s="152"/>
      <c r="CQ151" s="152"/>
      <c r="CR151" s="152"/>
      <c r="CS151" s="152"/>
      <c r="CT151" s="152"/>
    </row>
    <row r="152" spans="1:98" s="154" customFormat="1" hidden="1" outlineLevel="1" x14ac:dyDescent="0.25">
      <c r="A152" s="215" t="s">
        <v>349</v>
      </c>
      <c r="B152" s="217" t="s">
        <v>350</v>
      </c>
      <c r="C152" s="217" t="str">
        <f t="shared" si="1"/>
        <v>ET Ethiopia CCC: 0,77</v>
      </c>
      <c r="D152" s="216">
        <v>0.77</v>
      </c>
      <c r="E152" s="215" t="s">
        <v>253</v>
      </c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  <c r="BG152" s="152"/>
      <c r="BH152" s="152"/>
      <c r="BI152" s="152"/>
      <c r="BJ152" s="152"/>
      <c r="BK152" s="152"/>
      <c r="BL152" s="152"/>
      <c r="BM152" s="152"/>
      <c r="BN152" s="152"/>
      <c r="BO152" s="152"/>
      <c r="BP152" s="152"/>
      <c r="BQ152" s="152"/>
      <c r="BR152" s="152"/>
      <c r="BS152" s="152"/>
      <c r="BT152" s="152"/>
      <c r="BU152" s="152"/>
      <c r="BV152" s="152"/>
      <c r="BW152" s="152"/>
      <c r="BX152" s="152"/>
      <c r="BY152" s="152"/>
      <c r="BZ152" s="152"/>
      <c r="CA152" s="152"/>
      <c r="CB152" s="152"/>
      <c r="CC152" s="152"/>
      <c r="CD152" s="152"/>
      <c r="CE152" s="152"/>
      <c r="CF152" s="152"/>
      <c r="CG152" s="152"/>
      <c r="CH152" s="152"/>
      <c r="CI152" s="152"/>
      <c r="CJ152" s="152"/>
      <c r="CK152" s="152"/>
      <c r="CL152" s="152"/>
      <c r="CM152" s="152"/>
      <c r="CN152" s="152"/>
      <c r="CO152" s="152"/>
      <c r="CP152" s="152"/>
      <c r="CQ152" s="152"/>
      <c r="CR152" s="152"/>
      <c r="CS152" s="152"/>
      <c r="CT152" s="152"/>
    </row>
    <row r="153" spans="1:98" s="154" customFormat="1" hidden="1" outlineLevel="1" x14ac:dyDescent="0.25">
      <c r="A153" s="215" t="s">
        <v>351</v>
      </c>
      <c r="B153" s="217" t="s">
        <v>352</v>
      </c>
      <c r="C153" s="217" t="str">
        <f t="shared" si="1"/>
        <v>FO Faroe Islands (the) CCC: 1,271</v>
      </c>
      <c r="D153" s="216">
        <v>1.2709999999999999</v>
      </c>
      <c r="E153" s="215" t="s">
        <v>250</v>
      </c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  <c r="BG153" s="152"/>
      <c r="BH153" s="152"/>
      <c r="BI153" s="152"/>
      <c r="BJ153" s="152"/>
      <c r="BK153" s="152"/>
      <c r="BL153" s="152"/>
      <c r="BM153" s="152"/>
      <c r="BN153" s="152"/>
      <c r="BO153" s="152"/>
      <c r="BP153" s="152"/>
      <c r="BQ153" s="152"/>
      <c r="BR153" s="152"/>
      <c r="BS153" s="152"/>
      <c r="BT153" s="152"/>
      <c r="BU153" s="152"/>
      <c r="BV153" s="152"/>
      <c r="BW153" s="152"/>
      <c r="BX153" s="152"/>
      <c r="BY153" s="152"/>
      <c r="BZ153" s="152"/>
      <c r="CA153" s="152"/>
      <c r="CB153" s="152"/>
      <c r="CC153" s="152"/>
      <c r="CD153" s="152"/>
      <c r="CE153" s="152"/>
      <c r="CF153" s="152"/>
      <c r="CG153" s="152"/>
      <c r="CH153" s="152"/>
      <c r="CI153" s="152"/>
      <c r="CJ153" s="152"/>
      <c r="CK153" s="152"/>
      <c r="CL153" s="152"/>
      <c r="CM153" s="152"/>
      <c r="CN153" s="152"/>
      <c r="CO153" s="152"/>
      <c r="CP153" s="152"/>
      <c r="CQ153" s="152"/>
      <c r="CR153" s="152"/>
      <c r="CS153" s="152"/>
      <c r="CT153" s="152"/>
    </row>
    <row r="154" spans="1:98" s="154" customFormat="1" hidden="1" outlineLevel="1" x14ac:dyDescent="0.25">
      <c r="A154" s="215" t="s">
        <v>353</v>
      </c>
      <c r="B154" s="217" t="s">
        <v>354</v>
      </c>
      <c r="C154" s="217" t="str">
        <f t="shared" si="1"/>
        <v>FJ Fiji CCC: 0,602</v>
      </c>
      <c r="D154" s="216">
        <v>0.60199999999999998</v>
      </c>
      <c r="E154" s="215" t="s">
        <v>253</v>
      </c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  <c r="BG154" s="152"/>
      <c r="BH154" s="152"/>
      <c r="BI154" s="152"/>
      <c r="BJ154" s="152"/>
      <c r="BK154" s="152"/>
      <c r="BL154" s="152"/>
      <c r="BM154" s="152"/>
      <c r="BN154" s="152"/>
      <c r="BO154" s="152"/>
      <c r="BP154" s="152"/>
      <c r="BQ154" s="152"/>
      <c r="BR154" s="152"/>
      <c r="BS154" s="152"/>
      <c r="BT154" s="152"/>
      <c r="BU154" s="152"/>
      <c r="BV154" s="152"/>
      <c r="BW154" s="152"/>
      <c r="BX154" s="152"/>
      <c r="BY154" s="152"/>
      <c r="BZ154" s="152"/>
      <c r="CA154" s="152"/>
      <c r="CB154" s="152"/>
      <c r="CC154" s="152"/>
      <c r="CD154" s="152"/>
      <c r="CE154" s="152"/>
      <c r="CF154" s="152"/>
      <c r="CG154" s="152"/>
      <c r="CH154" s="152"/>
      <c r="CI154" s="152"/>
      <c r="CJ154" s="152"/>
      <c r="CK154" s="152"/>
      <c r="CL154" s="152"/>
      <c r="CM154" s="152"/>
      <c r="CN154" s="152"/>
      <c r="CO154" s="152"/>
      <c r="CP154" s="152"/>
      <c r="CQ154" s="152"/>
      <c r="CR154" s="152"/>
      <c r="CS154" s="152"/>
      <c r="CT154" s="152"/>
    </row>
    <row r="155" spans="1:98" s="154" customFormat="1" hidden="1" outlineLevel="1" x14ac:dyDescent="0.25">
      <c r="A155" s="215" t="s">
        <v>355</v>
      </c>
      <c r="B155" s="217" t="s">
        <v>356</v>
      </c>
      <c r="C155" s="217" t="str">
        <f t="shared" si="1"/>
        <v>FI Finland CCC: 1,129</v>
      </c>
      <c r="D155" s="216">
        <v>1.129</v>
      </c>
      <c r="E155" s="215" t="s">
        <v>264</v>
      </c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  <c r="BG155" s="152"/>
      <c r="BH155" s="152"/>
      <c r="BI155" s="152"/>
      <c r="BJ155" s="152"/>
      <c r="BK155" s="152"/>
      <c r="BL155" s="152"/>
      <c r="BM155" s="152"/>
      <c r="BN155" s="152"/>
      <c r="BO155" s="152"/>
      <c r="BP155" s="152"/>
      <c r="BQ155" s="152"/>
      <c r="BR155" s="152"/>
      <c r="BS155" s="152"/>
      <c r="BT155" s="152"/>
      <c r="BU155" s="152"/>
      <c r="BV155" s="152"/>
      <c r="BW155" s="152"/>
      <c r="BX155" s="152"/>
      <c r="BY155" s="152"/>
      <c r="BZ155" s="152"/>
      <c r="CA155" s="152"/>
      <c r="CB155" s="152"/>
      <c r="CC155" s="152"/>
      <c r="CD155" s="152"/>
      <c r="CE155" s="152"/>
      <c r="CF155" s="152"/>
      <c r="CG155" s="152"/>
      <c r="CH155" s="152"/>
      <c r="CI155" s="152"/>
      <c r="CJ155" s="152"/>
      <c r="CK155" s="152"/>
      <c r="CL155" s="152"/>
      <c r="CM155" s="152"/>
      <c r="CN155" s="152"/>
      <c r="CO155" s="152"/>
      <c r="CP155" s="152"/>
      <c r="CQ155" s="152"/>
      <c r="CR155" s="152"/>
      <c r="CS155" s="152"/>
      <c r="CT155" s="152"/>
    </row>
    <row r="156" spans="1:98" s="154" customFormat="1" hidden="1" outlineLevel="1" x14ac:dyDescent="0.25">
      <c r="A156" s="215" t="s">
        <v>357</v>
      </c>
      <c r="B156" s="217" t="s">
        <v>358</v>
      </c>
      <c r="C156" s="217" t="str">
        <f t="shared" si="1"/>
        <v>FR France CCC: 1,078</v>
      </c>
      <c r="D156" s="216">
        <v>1.0780000000000001</v>
      </c>
      <c r="E156" s="215" t="s">
        <v>264</v>
      </c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52"/>
      <c r="AU156" s="152"/>
      <c r="AV156" s="152"/>
      <c r="AW156" s="152"/>
      <c r="AX156" s="152"/>
      <c r="AY156" s="152"/>
      <c r="AZ156" s="152"/>
      <c r="BA156" s="152"/>
      <c r="BB156" s="152"/>
      <c r="BC156" s="152"/>
      <c r="BD156" s="152"/>
      <c r="BE156" s="152"/>
      <c r="BF156" s="152"/>
      <c r="BG156" s="152"/>
      <c r="BH156" s="152"/>
      <c r="BI156" s="152"/>
      <c r="BJ156" s="152"/>
      <c r="BK156" s="152"/>
      <c r="BL156" s="152"/>
      <c r="BM156" s="152"/>
      <c r="BN156" s="152"/>
      <c r="BO156" s="152"/>
      <c r="BP156" s="152"/>
      <c r="BQ156" s="152"/>
      <c r="BR156" s="152"/>
      <c r="BS156" s="152"/>
      <c r="BT156" s="152"/>
      <c r="BU156" s="152"/>
      <c r="BV156" s="152"/>
      <c r="BW156" s="152"/>
      <c r="BX156" s="152"/>
      <c r="BY156" s="152"/>
      <c r="BZ156" s="152"/>
      <c r="CA156" s="152"/>
      <c r="CB156" s="152"/>
      <c r="CC156" s="152"/>
      <c r="CD156" s="152"/>
      <c r="CE156" s="152"/>
      <c r="CF156" s="152"/>
      <c r="CG156" s="152"/>
      <c r="CH156" s="152"/>
      <c r="CI156" s="152"/>
      <c r="CJ156" s="152"/>
      <c r="CK156" s="152"/>
      <c r="CL156" s="152"/>
      <c r="CM156" s="152"/>
      <c r="CN156" s="152"/>
      <c r="CO156" s="152"/>
      <c r="CP156" s="152"/>
      <c r="CQ156" s="152"/>
      <c r="CR156" s="152"/>
      <c r="CS156" s="152"/>
      <c r="CT156" s="152"/>
    </row>
    <row r="157" spans="1:98" s="154" customFormat="1" hidden="1" outlineLevel="1" x14ac:dyDescent="0.25">
      <c r="A157" s="215" t="s">
        <v>359</v>
      </c>
      <c r="B157" s="217" t="s">
        <v>360</v>
      </c>
      <c r="C157" s="217" t="str">
        <f t="shared" si="1"/>
        <v>GA Gabon CCC: 0,999</v>
      </c>
      <c r="D157" s="216">
        <v>0.999</v>
      </c>
      <c r="E157" s="215" t="s">
        <v>253</v>
      </c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2"/>
      <c r="BC157" s="152"/>
      <c r="BD157" s="152"/>
      <c r="BE157" s="152"/>
      <c r="BF157" s="152"/>
      <c r="BG157" s="152"/>
      <c r="BH157" s="152"/>
      <c r="BI157" s="152"/>
      <c r="BJ157" s="152"/>
      <c r="BK157" s="152"/>
      <c r="BL157" s="152"/>
      <c r="BM157" s="152"/>
      <c r="BN157" s="152"/>
      <c r="BO157" s="152"/>
      <c r="BP157" s="152"/>
      <c r="BQ157" s="152"/>
      <c r="BR157" s="152"/>
      <c r="BS157" s="152"/>
      <c r="BT157" s="152"/>
      <c r="BU157" s="152"/>
      <c r="BV157" s="152"/>
      <c r="BW157" s="152"/>
      <c r="BX157" s="152"/>
      <c r="BY157" s="152"/>
      <c r="BZ157" s="152"/>
      <c r="CA157" s="152"/>
      <c r="CB157" s="152"/>
      <c r="CC157" s="152"/>
      <c r="CD157" s="152"/>
      <c r="CE157" s="152"/>
      <c r="CF157" s="152"/>
      <c r="CG157" s="152"/>
      <c r="CH157" s="152"/>
      <c r="CI157" s="152"/>
      <c r="CJ157" s="152"/>
      <c r="CK157" s="152"/>
      <c r="CL157" s="152"/>
      <c r="CM157" s="152"/>
      <c r="CN157" s="152"/>
      <c r="CO157" s="152"/>
      <c r="CP157" s="152"/>
      <c r="CQ157" s="152"/>
      <c r="CR157" s="152"/>
      <c r="CS157" s="152"/>
      <c r="CT157" s="152"/>
    </row>
    <row r="158" spans="1:98" s="154" customFormat="1" hidden="1" outlineLevel="1" x14ac:dyDescent="0.25">
      <c r="A158" s="215" t="s">
        <v>361</v>
      </c>
      <c r="B158" s="217" t="s">
        <v>362</v>
      </c>
      <c r="C158" s="217" t="str">
        <f t="shared" si="1"/>
        <v>GM Gambia (the) CCC: 0,611</v>
      </c>
      <c r="D158" s="216">
        <v>0.61099999999999999</v>
      </c>
      <c r="E158" s="215" t="s">
        <v>253</v>
      </c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2"/>
      <c r="BF158" s="152"/>
      <c r="BG158" s="152"/>
      <c r="BH158" s="152"/>
      <c r="BI158" s="152"/>
      <c r="BJ158" s="152"/>
      <c r="BK158" s="152"/>
      <c r="BL158" s="152"/>
      <c r="BM158" s="152"/>
      <c r="BN158" s="152"/>
      <c r="BO158" s="152"/>
      <c r="BP158" s="152"/>
      <c r="BQ158" s="152"/>
      <c r="BR158" s="152"/>
      <c r="BS158" s="152"/>
      <c r="BT158" s="152"/>
      <c r="BU158" s="152"/>
      <c r="BV158" s="152"/>
      <c r="BW158" s="152"/>
      <c r="BX158" s="152"/>
      <c r="BY158" s="152"/>
      <c r="BZ158" s="152"/>
      <c r="CA158" s="152"/>
      <c r="CB158" s="152"/>
      <c r="CC158" s="152"/>
      <c r="CD158" s="152"/>
      <c r="CE158" s="152"/>
      <c r="CF158" s="152"/>
      <c r="CG158" s="152"/>
      <c r="CH158" s="152"/>
      <c r="CI158" s="152"/>
      <c r="CJ158" s="152"/>
      <c r="CK158" s="152"/>
      <c r="CL158" s="152"/>
      <c r="CM158" s="152"/>
      <c r="CN158" s="152"/>
      <c r="CO158" s="152"/>
      <c r="CP158" s="152"/>
      <c r="CQ158" s="152"/>
      <c r="CR158" s="152"/>
      <c r="CS158" s="152"/>
      <c r="CT158" s="152"/>
    </row>
    <row r="159" spans="1:98" s="154" customFormat="1" hidden="1" outlineLevel="1" x14ac:dyDescent="0.25">
      <c r="A159" s="215" t="s">
        <v>363</v>
      </c>
      <c r="B159" s="217" t="s">
        <v>364</v>
      </c>
      <c r="C159" s="217" t="str">
        <f t="shared" si="1"/>
        <v>GE Georgia CCC: 0,674</v>
      </c>
      <c r="D159" s="216">
        <v>0.67400000000000004</v>
      </c>
      <c r="E159" s="215" t="s">
        <v>250</v>
      </c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  <c r="BG159" s="152"/>
      <c r="BH159" s="152"/>
      <c r="BI159" s="152"/>
      <c r="BJ159" s="152"/>
      <c r="BK159" s="152"/>
      <c r="BL159" s="152"/>
      <c r="BM159" s="152"/>
      <c r="BN159" s="152"/>
      <c r="BO159" s="152"/>
      <c r="BP159" s="152"/>
      <c r="BQ159" s="152"/>
      <c r="BR159" s="152"/>
      <c r="BS159" s="152"/>
      <c r="BT159" s="152"/>
      <c r="BU159" s="152"/>
      <c r="BV159" s="152"/>
      <c r="BW159" s="152"/>
      <c r="BX159" s="152"/>
      <c r="BY159" s="152"/>
      <c r="BZ159" s="152"/>
      <c r="CA159" s="152"/>
      <c r="CB159" s="152"/>
      <c r="CC159" s="152"/>
      <c r="CD159" s="152"/>
      <c r="CE159" s="152"/>
      <c r="CF159" s="152"/>
      <c r="CG159" s="152"/>
      <c r="CH159" s="152"/>
      <c r="CI159" s="152"/>
      <c r="CJ159" s="152"/>
      <c r="CK159" s="152"/>
      <c r="CL159" s="152"/>
      <c r="CM159" s="152"/>
      <c r="CN159" s="152"/>
      <c r="CO159" s="152"/>
      <c r="CP159" s="152"/>
      <c r="CQ159" s="152"/>
      <c r="CR159" s="152"/>
      <c r="CS159" s="152"/>
      <c r="CT159" s="152"/>
    </row>
    <row r="160" spans="1:98" s="154" customFormat="1" hidden="1" outlineLevel="1" x14ac:dyDescent="0.25">
      <c r="A160" s="215" t="s">
        <v>365</v>
      </c>
      <c r="B160" s="217" t="s">
        <v>366</v>
      </c>
      <c r="C160" s="217" t="str">
        <f t="shared" si="1"/>
        <v>DE Germany CCC: 0,891</v>
      </c>
      <c r="D160" s="216">
        <v>0.89100000000000001</v>
      </c>
      <c r="E160" s="215" t="s">
        <v>264</v>
      </c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  <c r="BG160" s="152"/>
      <c r="BH160" s="152"/>
      <c r="BI160" s="152"/>
      <c r="BJ160" s="152"/>
      <c r="BK160" s="152"/>
      <c r="BL160" s="152"/>
      <c r="BM160" s="152"/>
      <c r="BN160" s="152"/>
      <c r="BO160" s="152"/>
      <c r="BP160" s="152"/>
      <c r="BQ160" s="152"/>
      <c r="BR160" s="152"/>
      <c r="BS160" s="152"/>
      <c r="BT160" s="152"/>
      <c r="BU160" s="152"/>
      <c r="BV160" s="152"/>
      <c r="BW160" s="152"/>
      <c r="BX160" s="152"/>
      <c r="BY160" s="152"/>
      <c r="BZ160" s="152"/>
      <c r="CA160" s="152"/>
      <c r="CB160" s="152"/>
      <c r="CC160" s="152"/>
      <c r="CD160" s="152"/>
      <c r="CE160" s="152"/>
      <c r="CF160" s="152"/>
      <c r="CG160" s="152"/>
      <c r="CH160" s="152"/>
      <c r="CI160" s="152"/>
      <c r="CJ160" s="152"/>
      <c r="CK160" s="152"/>
      <c r="CL160" s="152"/>
      <c r="CM160" s="152"/>
      <c r="CN160" s="152"/>
      <c r="CO160" s="152"/>
      <c r="CP160" s="152"/>
      <c r="CQ160" s="152"/>
      <c r="CR160" s="152"/>
      <c r="CS160" s="152"/>
      <c r="CT160" s="152"/>
    </row>
    <row r="161" spans="1:98" s="154" customFormat="1" hidden="1" outlineLevel="1" x14ac:dyDescent="0.25">
      <c r="A161" s="215" t="s">
        <v>367</v>
      </c>
      <c r="B161" s="217" t="s">
        <v>368</v>
      </c>
      <c r="C161" s="217" t="str">
        <f t="shared" si="1"/>
        <v>GH Ghana CCC: 0,562</v>
      </c>
      <c r="D161" s="216">
        <v>0.56200000000000006</v>
      </c>
      <c r="E161" s="215" t="s">
        <v>253</v>
      </c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52"/>
      <c r="BN161" s="152"/>
      <c r="BO161" s="152"/>
      <c r="BP161" s="152"/>
      <c r="BQ161" s="152"/>
      <c r="BR161" s="152"/>
      <c r="BS161" s="152"/>
      <c r="BT161" s="152"/>
      <c r="BU161" s="152"/>
      <c r="BV161" s="152"/>
      <c r="BW161" s="152"/>
      <c r="BX161" s="152"/>
      <c r="BY161" s="152"/>
      <c r="BZ161" s="152"/>
      <c r="CA161" s="152"/>
      <c r="CB161" s="152"/>
      <c r="CC161" s="152"/>
      <c r="CD161" s="152"/>
      <c r="CE161" s="152"/>
      <c r="CF161" s="152"/>
      <c r="CG161" s="152"/>
      <c r="CH161" s="152"/>
      <c r="CI161" s="152"/>
      <c r="CJ161" s="152"/>
      <c r="CK161" s="152"/>
      <c r="CL161" s="152"/>
      <c r="CM161" s="152"/>
      <c r="CN161" s="152"/>
      <c r="CO161" s="152"/>
      <c r="CP161" s="152"/>
      <c r="CQ161" s="152"/>
      <c r="CR161" s="152"/>
      <c r="CS161" s="152"/>
      <c r="CT161" s="152"/>
    </row>
    <row r="162" spans="1:98" s="154" customFormat="1" hidden="1" outlineLevel="1" x14ac:dyDescent="0.25">
      <c r="A162" s="215" t="s">
        <v>369</v>
      </c>
      <c r="B162" s="217" t="s">
        <v>370</v>
      </c>
      <c r="C162" s="217" t="str">
        <f t="shared" si="1"/>
        <v>GT Guatemala CCC: 0,747</v>
      </c>
      <c r="D162" s="216">
        <v>0.747</v>
      </c>
      <c r="E162" s="215" t="s">
        <v>253</v>
      </c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52"/>
      <c r="BN162" s="152"/>
      <c r="BO162" s="152"/>
      <c r="BP162" s="152"/>
      <c r="BQ162" s="152"/>
      <c r="BR162" s="152"/>
      <c r="BS162" s="152"/>
      <c r="BT162" s="152"/>
      <c r="BU162" s="152"/>
      <c r="BV162" s="152"/>
      <c r="BW162" s="152"/>
      <c r="BX162" s="152"/>
      <c r="BY162" s="152"/>
      <c r="BZ162" s="152"/>
      <c r="CA162" s="152"/>
      <c r="CB162" s="152"/>
      <c r="CC162" s="152"/>
      <c r="CD162" s="152"/>
      <c r="CE162" s="152"/>
      <c r="CF162" s="152"/>
      <c r="CG162" s="152"/>
      <c r="CH162" s="152"/>
      <c r="CI162" s="152"/>
      <c r="CJ162" s="152"/>
      <c r="CK162" s="152"/>
      <c r="CL162" s="152"/>
      <c r="CM162" s="152"/>
      <c r="CN162" s="152"/>
      <c r="CO162" s="152"/>
      <c r="CP162" s="152"/>
      <c r="CQ162" s="152"/>
      <c r="CR162" s="152"/>
      <c r="CS162" s="152"/>
      <c r="CT162" s="152"/>
    </row>
    <row r="163" spans="1:98" s="154" customFormat="1" hidden="1" outlineLevel="1" x14ac:dyDescent="0.25">
      <c r="A163" s="215" t="s">
        <v>371</v>
      </c>
      <c r="B163" s="217" t="s">
        <v>372</v>
      </c>
      <c r="C163" s="217" t="str">
        <f t="shared" si="1"/>
        <v>GN Guinea CCC: 0,658</v>
      </c>
      <c r="D163" s="216">
        <v>0.65800000000000003</v>
      </c>
      <c r="E163" s="215" t="s">
        <v>253</v>
      </c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  <c r="BG163" s="152"/>
      <c r="BH163" s="152"/>
      <c r="BI163" s="152"/>
      <c r="BJ163" s="152"/>
      <c r="BK163" s="152"/>
      <c r="BL163" s="152"/>
      <c r="BM163" s="152"/>
      <c r="BN163" s="152"/>
      <c r="BO163" s="152"/>
      <c r="BP163" s="152"/>
      <c r="BQ163" s="152"/>
      <c r="BR163" s="152"/>
      <c r="BS163" s="152"/>
      <c r="BT163" s="152"/>
      <c r="BU163" s="152"/>
      <c r="BV163" s="152"/>
      <c r="BW163" s="152"/>
      <c r="BX163" s="152"/>
      <c r="BY163" s="152"/>
      <c r="BZ163" s="152"/>
      <c r="CA163" s="152"/>
      <c r="CB163" s="152"/>
      <c r="CC163" s="152"/>
      <c r="CD163" s="152"/>
      <c r="CE163" s="152"/>
      <c r="CF163" s="152"/>
      <c r="CG163" s="152"/>
      <c r="CH163" s="152"/>
      <c r="CI163" s="152"/>
      <c r="CJ163" s="152"/>
      <c r="CK163" s="152"/>
      <c r="CL163" s="152"/>
      <c r="CM163" s="152"/>
      <c r="CN163" s="152"/>
      <c r="CO163" s="152"/>
      <c r="CP163" s="152"/>
      <c r="CQ163" s="152"/>
      <c r="CR163" s="152"/>
      <c r="CS163" s="152"/>
      <c r="CT163" s="152"/>
    </row>
    <row r="164" spans="1:98" s="154" customFormat="1" hidden="1" outlineLevel="1" x14ac:dyDescent="0.25">
      <c r="A164" s="215" t="s">
        <v>373</v>
      </c>
      <c r="B164" s="217" t="s">
        <v>374</v>
      </c>
      <c r="C164" s="217" t="str">
        <f t="shared" si="1"/>
        <v>GW Guinea-Bissau CCC: 0,887</v>
      </c>
      <c r="D164" s="216">
        <v>0.88700000000000001</v>
      </c>
      <c r="E164" s="215" t="s">
        <v>253</v>
      </c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  <c r="BG164" s="152"/>
      <c r="BH164" s="152"/>
      <c r="BI164" s="152"/>
      <c r="BJ164" s="152"/>
      <c r="BK164" s="152"/>
      <c r="BL164" s="152"/>
      <c r="BM164" s="152"/>
      <c r="BN164" s="152"/>
      <c r="BO164" s="152"/>
      <c r="BP164" s="152"/>
      <c r="BQ164" s="152"/>
      <c r="BR164" s="152"/>
      <c r="BS164" s="152"/>
      <c r="BT164" s="152"/>
      <c r="BU164" s="152"/>
      <c r="BV164" s="152"/>
      <c r="BW164" s="152"/>
      <c r="BX164" s="152"/>
      <c r="BY164" s="152"/>
      <c r="BZ164" s="152"/>
      <c r="CA164" s="152"/>
      <c r="CB164" s="152"/>
      <c r="CC164" s="152"/>
      <c r="CD164" s="152"/>
      <c r="CE164" s="152"/>
      <c r="CF164" s="152"/>
      <c r="CG164" s="152"/>
      <c r="CH164" s="152"/>
      <c r="CI164" s="152"/>
      <c r="CJ164" s="152"/>
      <c r="CK164" s="152"/>
      <c r="CL164" s="152"/>
      <c r="CM164" s="152"/>
      <c r="CN164" s="152"/>
      <c r="CO164" s="152"/>
      <c r="CP164" s="152"/>
      <c r="CQ164" s="152"/>
      <c r="CR164" s="152"/>
      <c r="CS164" s="152"/>
      <c r="CT164" s="152"/>
    </row>
    <row r="165" spans="1:98" s="154" customFormat="1" hidden="1" outlineLevel="1" x14ac:dyDescent="0.25">
      <c r="A165" s="215" t="s">
        <v>375</v>
      </c>
      <c r="B165" s="217" t="s">
        <v>376</v>
      </c>
      <c r="C165" s="217" t="str">
        <f t="shared" si="1"/>
        <v>GY Guyana CCC: 0,543</v>
      </c>
      <c r="D165" s="216">
        <v>0.54300000000000004</v>
      </c>
      <c r="E165" s="215" t="s">
        <v>253</v>
      </c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  <c r="AS165" s="152"/>
      <c r="AT165" s="152"/>
      <c r="AU165" s="152"/>
      <c r="AV165" s="152"/>
      <c r="AW165" s="152"/>
      <c r="AX165" s="152"/>
      <c r="AY165" s="152"/>
      <c r="AZ165" s="152"/>
      <c r="BA165" s="152"/>
      <c r="BB165" s="152"/>
      <c r="BC165" s="152"/>
      <c r="BD165" s="152"/>
      <c r="BE165" s="152"/>
      <c r="BF165" s="152"/>
      <c r="BG165" s="152"/>
      <c r="BH165" s="152"/>
      <c r="BI165" s="152"/>
      <c r="BJ165" s="152"/>
      <c r="BK165" s="152"/>
      <c r="BL165" s="152"/>
      <c r="BM165" s="152"/>
      <c r="BN165" s="152"/>
      <c r="BO165" s="152"/>
      <c r="BP165" s="152"/>
      <c r="BQ165" s="152"/>
      <c r="BR165" s="152"/>
      <c r="BS165" s="152"/>
      <c r="BT165" s="152"/>
      <c r="BU165" s="152"/>
      <c r="BV165" s="152"/>
      <c r="BW165" s="152"/>
      <c r="BX165" s="152"/>
      <c r="BY165" s="152"/>
      <c r="BZ165" s="152"/>
      <c r="CA165" s="152"/>
      <c r="CB165" s="152"/>
      <c r="CC165" s="152"/>
      <c r="CD165" s="152"/>
      <c r="CE165" s="152"/>
      <c r="CF165" s="152"/>
      <c r="CG165" s="152"/>
      <c r="CH165" s="152"/>
      <c r="CI165" s="152"/>
      <c r="CJ165" s="152"/>
      <c r="CK165" s="152"/>
      <c r="CL165" s="152"/>
      <c r="CM165" s="152"/>
      <c r="CN165" s="152"/>
      <c r="CO165" s="152"/>
      <c r="CP165" s="152"/>
      <c r="CQ165" s="152"/>
      <c r="CR165" s="152"/>
      <c r="CS165" s="152"/>
      <c r="CT165" s="152"/>
    </row>
    <row r="166" spans="1:98" s="154" customFormat="1" hidden="1" outlineLevel="1" x14ac:dyDescent="0.25">
      <c r="A166" s="215" t="s">
        <v>377</v>
      </c>
      <c r="B166" s="217" t="s">
        <v>378</v>
      </c>
      <c r="C166" s="217" t="str">
        <f t="shared" si="1"/>
        <v>HT Haiti CCC: 0,867</v>
      </c>
      <c r="D166" s="216">
        <v>0.86699999999999999</v>
      </c>
      <c r="E166" s="215" t="s">
        <v>253</v>
      </c>
      <c r="F166" s="152"/>
      <c r="G166" s="152"/>
      <c r="H166" s="152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  <c r="AS166" s="152"/>
      <c r="AT166" s="152"/>
      <c r="AU166" s="152"/>
      <c r="AV166" s="152"/>
      <c r="AW166" s="152"/>
      <c r="AX166" s="152"/>
      <c r="AY166" s="152"/>
      <c r="AZ166" s="152"/>
      <c r="BA166" s="152"/>
      <c r="BB166" s="152"/>
      <c r="BC166" s="152"/>
      <c r="BD166" s="152"/>
      <c r="BE166" s="152"/>
      <c r="BF166" s="152"/>
      <c r="BG166" s="152"/>
      <c r="BH166" s="152"/>
      <c r="BI166" s="152"/>
      <c r="BJ166" s="152"/>
      <c r="BK166" s="152"/>
      <c r="BL166" s="152"/>
      <c r="BM166" s="152"/>
      <c r="BN166" s="152"/>
      <c r="BO166" s="152"/>
      <c r="BP166" s="152"/>
      <c r="BQ166" s="152"/>
      <c r="BR166" s="152"/>
      <c r="BS166" s="152"/>
      <c r="BT166" s="152"/>
      <c r="BU166" s="152"/>
      <c r="BV166" s="152"/>
      <c r="BW166" s="152"/>
      <c r="BX166" s="152"/>
      <c r="BY166" s="152"/>
      <c r="BZ166" s="152"/>
      <c r="CA166" s="152"/>
      <c r="CB166" s="152"/>
      <c r="CC166" s="152"/>
      <c r="CD166" s="152"/>
      <c r="CE166" s="152"/>
      <c r="CF166" s="152"/>
      <c r="CG166" s="152"/>
      <c r="CH166" s="152"/>
      <c r="CI166" s="152"/>
      <c r="CJ166" s="152"/>
      <c r="CK166" s="152"/>
      <c r="CL166" s="152"/>
      <c r="CM166" s="152"/>
      <c r="CN166" s="152"/>
      <c r="CO166" s="152"/>
      <c r="CP166" s="152"/>
      <c r="CQ166" s="152"/>
      <c r="CR166" s="152"/>
      <c r="CS166" s="152"/>
      <c r="CT166" s="152"/>
    </row>
    <row r="167" spans="1:98" s="154" customFormat="1" hidden="1" outlineLevel="1" x14ac:dyDescent="0.25">
      <c r="A167" s="215" t="s">
        <v>379</v>
      </c>
      <c r="B167" s="217" t="s">
        <v>380</v>
      </c>
      <c r="C167" s="217" t="str">
        <f t="shared" ref="C167:C198" si="2">A167&amp;" "&amp;B167&amp;" "&amp;"CCC: "&amp;D167</f>
        <v>HN Honduras CCC: 0,655</v>
      </c>
      <c r="D167" s="216">
        <v>0.65500000000000003</v>
      </c>
      <c r="E167" s="215" t="s">
        <v>253</v>
      </c>
      <c r="F167" s="152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  <c r="AZ167" s="152"/>
      <c r="BA167" s="152"/>
      <c r="BB167" s="152"/>
      <c r="BC167" s="152"/>
      <c r="BD167" s="152"/>
      <c r="BE167" s="152"/>
      <c r="BF167" s="152"/>
      <c r="BG167" s="152"/>
      <c r="BH167" s="152"/>
      <c r="BI167" s="152"/>
      <c r="BJ167" s="152"/>
      <c r="BK167" s="152"/>
      <c r="BL167" s="152"/>
      <c r="BM167" s="152"/>
      <c r="BN167" s="152"/>
      <c r="BO167" s="152"/>
      <c r="BP167" s="152"/>
      <c r="BQ167" s="152"/>
      <c r="BR167" s="152"/>
      <c r="BS167" s="152"/>
      <c r="BT167" s="152"/>
      <c r="BU167" s="152"/>
      <c r="BV167" s="152"/>
      <c r="BW167" s="152"/>
      <c r="BX167" s="152"/>
      <c r="BY167" s="152"/>
      <c r="BZ167" s="152"/>
      <c r="CA167" s="152"/>
      <c r="CB167" s="152"/>
      <c r="CC167" s="152"/>
      <c r="CD167" s="152"/>
      <c r="CE167" s="152"/>
      <c r="CF167" s="152"/>
      <c r="CG167" s="152"/>
      <c r="CH167" s="152"/>
      <c r="CI167" s="152"/>
      <c r="CJ167" s="152"/>
      <c r="CK167" s="152"/>
      <c r="CL167" s="152"/>
      <c r="CM167" s="152"/>
      <c r="CN167" s="152"/>
      <c r="CO167" s="152"/>
      <c r="CP167" s="152"/>
      <c r="CQ167" s="152"/>
      <c r="CR167" s="152"/>
      <c r="CS167" s="152"/>
      <c r="CT167" s="152"/>
    </row>
    <row r="168" spans="1:98" s="154" customFormat="1" hidden="1" outlineLevel="1" x14ac:dyDescent="0.25">
      <c r="A168" s="215" t="s">
        <v>381</v>
      </c>
      <c r="B168" s="217" t="s">
        <v>382</v>
      </c>
      <c r="C168" s="217" t="str">
        <f t="shared" si="2"/>
        <v>HK Hong Kong CCC: 0,925</v>
      </c>
      <c r="D168" s="216">
        <v>0.92500000000000004</v>
      </c>
      <c r="E168" s="215" t="s">
        <v>253</v>
      </c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  <c r="BG168" s="152"/>
      <c r="BH168" s="152"/>
      <c r="BI168" s="152"/>
      <c r="BJ168" s="152"/>
      <c r="BK168" s="152"/>
      <c r="BL168" s="152"/>
      <c r="BM168" s="152"/>
      <c r="BN168" s="152"/>
      <c r="BO168" s="152"/>
      <c r="BP168" s="152"/>
      <c r="BQ168" s="152"/>
      <c r="BR168" s="152"/>
      <c r="BS168" s="152"/>
      <c r="BT168" s="152"/>
      <c r="BU168" s="152"/>
      <c r="BV168" s="152"/>
      <c r="BW168" s="152"/>
      <c r="BX168" s="152"/>
      <c r="BY168" s="152"/>
      <c r="BZ168" s="152"/>
      <c r="CA168" s="152"/>
      <c r="CB168" s="152"/>
      <c r="CC168" s="152"/>
      <c r="CD168" s="152"/>
      <c r="CE168" s="152"/>
      <c r="CF168" s="152"/>
      <c r="CG168" s="152"/>
      <c r="CH168" s="152"/>
      <c r="CI168" s="152"/>
      <c r="CJ168" s="152"/>
      <c r="CK168" s="152"/>
      <c r="CL168" s="152"/>
      <c r="CM168" s="152"/>
      <c r="CN168" s="152"/>
      <c r="CO168" s="152"/>
      <c r="CP168" s="152"/>
      <c r="CQ168" s="152"/>
      <c r="CR168" s="152"/>
      <c r="CS168" s="152"/>
      <c r="CT168" s="152"/>
    </row>
    <row r="169" spans="1:98" s="154" customFormat="1" hidden="1" outlineLevel="1" x14ac:dyDescent="0.25">
      <c r="A169" s="215" t="s">
        <v>383</v>
      </c>
      <c r="B169" s="217" t="s">
        <v>384</v>
      </c>
      <c r="C169" s="217" t="str">
        <f t="shared" si="2"/>
        <v>HU Hungary CCC: 0,695</v>
      </c>
      <c r="D169" s="216">
        <v>0.69499999999999995</v>
      </c>
      <c r="E169" s="215" t="s">
        <v>264</v>
      </c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  <c r="AS169" s="152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  <c r="BG169" s="152"/>
      <c r="BH169" s="152"/>
      <c r="BI169" s="152"/>
      <c r="BJ169" s="152"/>
      <c r="BK169" s="152"/>
      <c r="BL169" s="152"/>
      <c r="BM169" s="152"/>
      <c r="BN169" s="152"/>
      <c r="BO169" s="152"/>
      <c r="BP169" s="152"/>
      <c r="BQ169" s="152"/>
      <c r="BR169" s="152"/>
      <c r="BS169" s="152"/>
      <c r="BT169" s="152"/>
      <c r="BU169" s="152"/>
      <c r="BV169" s="152"/>
      <c r="BW169" s="152"/>
      <c r="BX169" s="152"/>
      <c r="BY169" s="152"/>
      <c r="BZ169" s="152"/>
      <c r="CA169" s="152"/>
      <c r="CB169" s="152"/>
      <c r="CC169" s="152"/>
      <c r="CD169" s="152"/>
      <c r="CE169" s="152"/>
      <c r="CF169" s="152"/>
      <c r="CG169" s="152"/>
      <c r="CH169" s="152"/>
      <c r="CI169" s="152"/>
      <c r="CJ169" s="152"/>
      <c r="CK169" s="152"/>
      <c r="CL169" s="152"/>
      <c r="CM169" s="152"/>
      <c r="CN169" s="152"/>
      <c r="CO169" s="152"/>
      <c r="CP169" s="152"/>
      <c r="CQ169" s="152"/>
      <c r="CR169" s="152"/>
      <c r="CS169" s="152"/>
      <c r="CT169" s="152"/>
    </row>
    <row r="170" spans="1:98" s="154" customFormat="1" hidden="1" outlineLevel="1" x14ac:dyDescent="0.25">
      <c r="A170" s="215" t="s">
        <v>385</v>
      </c>
      <c r="B170" s="217" t="s">
        <v>386</v>
      </c>
      <c r="C170" s="217" t="str">
        <f t="shared" si="2"/>
        <v>IS Iceland CCC: 1,074</v>
      </c>
      <c r="D170" s="216">
        <v>1.0740000000000001</v>
      </c>
      <c r="E170" s="215" t="s">
        <v>250</v>
      </c>
      <c r="F170" s="152"/>
      <c r="G170" s="152"/>
      <c r="H170" s="152"/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  <c r="AS170" s="152"/>
      <c r="AT170" s="152"/>
      <c r="AU170" s="152"/>
      <c r="AV170" s="152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  <c r="BG170" s="152"/>
      <c r="BH170" s="152"/>
      <c r="BI170" s="152"/>
      <c r="BJ170" s="152"/>
      <c r="BK170" s="152"/>
      <c r="BL170" s="152"/>
      <c r="BM170" s="152"/>
      <c r="BN170" s="152"/>
      <c r="BO170" s="152"/>
      <c r="BP170" s="152"/>
      <c r="BQ170" s="152"/>
      <c r="BR170" s="152"/>
      <c r="BS170" s="152"/>
      <c r="BT170" s="152"/>
      <c r="BU170" s="152"/>
      <c r="BV170" s="152"/>
      <c r="BW170" s="152"/>
      <c r="BX170" s="152"/>
      <c r="BY170" s="152"/>
      <c r="BZ170" s="152"/>
      <c r="CA170" s="152"/>
      <c r="CB170" s="152"/>
      <c r="CC170" s="152"/>
      <c r="CD170" s="152"/>
      <c r="CE170" s="152"/>
      <c r="CF170" s="152"/>
      <c r="CG170" s="152"/>
      <c r="CH170" s="152"/>
      <c r="CI170" s="152"/>
      <c r="CJ170" s="152"/>
      <c r="CK170" s="152"/>
      <c r="CL170" s="152"/>
      <c r="CM170" s="152"/>
      <c r="CN170" s="152"/>
      <c r="CO170" s="152"/>
      <c r="CP170" s="152"/>
      <c r="CQ170" s="152"/>
      <c r="CR170" s="152"/>
      <c r="CS170" s="152"/>
      <c r="CT170" s="152"/>
    </row>
    <row r="171" spans="1:98" s="154" customFormat="1" hidden="1" outlineLevel="1" x14ac:dyDescent="0.25">
      <c r="A171" s="215" t="s">
        <v>387</v>
      </c>
      <c r="B171" s="217" t="s">
        <v>388</v>
      </c>
      <c r="C171" s="217" t="str">
        <f t="shared" si="2"/>
        <v>IN India CCC: 0,555</v>
      </c>
      <c r="D171" s="216">
        <v>0.55500000000000005</v>
      </c>
      <c r="E171" s="215" t="s">
        <v>253</v>
      </c>
      <c r="F171" s="152"/>
      <c r="G171" s="152"/>
      <c r="H171" s="152"/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  <c r="BG171" s="152"/>
      <c r="BH171" s="152"/>
      <c r="BI171" s="152"/>
      <c r="BJ171" s="152"/>
      <c r="BK171" s="152"/>
      <c r="BL171" s="152"/>
      <c r="BM171" s="152"/>
      <c r="BN171" s="152"/>
      <c r="BO171" s="152"/>
      <c r="BP171" s="152"/>
      <c r="BQ171" s="152"/>
      <c r="BR171" s="152"/>
      <c r="BS171" s="152"/>
      <c r="BT171" s="152"/>
      <c r="BU171" s="152"/>
      <c r="BV171" s="152"/>
      <c r="BW171" s="152"/>
      <c r="BX171" s="152"/>
      <c r="BY171" s="152"/>
      <c r="BZ171" s="152"/>
      <c r="CA171" s="152"/>
      <c r="CB171" s="152"/>
      <c r="CC171" s="152"/>
      <c r="CD171" s="152"/>
      <c r="CE171" s="152"/>
      <c r="CF171" s="152"/>
      <c r="CG171" s="152"/>
      <c r="CH171" s="152"/>
      <c r="CI171" s="152"/>
      <c r="CJ171" s="152"/>
      <c r="CK171" s="152"/>
      <c r="CL171" s="152"/>
      <c r="CM171" s="152"/>
      <c r="CN171" s="152"/>
      <c r="CO171" s="152"/>
      <c r="CP171" s="152"/>
      <c r="CQ171" s="152"/>
      <c r="CR171" s="152"/>
      <c r="CS171" s="152"/>
      <c r="CT171" s="152"/>
    </row>
    <row r="172" spans="1:98" s="154" customFormat="1" hidden="1" outlineLevel="1" x14ac:dyDescent="0.25">
      <c r="A172" s="215" t="s">
        <v>389</v>
      </c>
      <c r="B172" s="217" t="s">
        <v>390</v>
      </c>
      <c r="C172" s="217" t="str">
        <f t="shared" si="2"/>
        <v>ID Indonesia CCC: 0,619</v>
      </c>
      <c r="D172" s="216">
        <v>0.61899999999999999</v>
      </c>
      <c r="E172" s="215" t="s">
        <v>253</v>
      </c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  <c r="AS172" s="152"/>
      <c r="AT172" s="152"/>
      <c r="AU172" s="152"/>
      <c r="AV172" s="152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  <c r="BG172" s="152"/>
      <c r="BH172" s="152"/>
      <c r="BI172" s="152"/>
      <c r="BJ172" s="152"/>
      <c r="BK172" s="152"/>
      <c r="BL172" s="152"/>
      <c r="BM172" s="152"/>
      <c r="BN172" s="152"/>
      <c r="BO172" s="152"/>
      <c r="BP172" s="152"/>
      <c r="BQ172" s="152"/>
      <c r="BR172" s="152"/>
      <c r="BS172" s="152"/>
      <c r="BT172" s="152"/>
      <c r="BU172" s="152"/>
      <c r="BV172" s="152"/>
      <c r="BW172" s="152"/>
      <c r="BX172" s="152"/>
      <c r="BY172" s="152"/>
      <c r="BZ172" s="152"/>
      <c r="CA172" s="152"/>
      <c r="CB172" s="152"/>
      <c r="CC172" s="152"/>
      <c r="CD172" s="152"/>
      <c r="CE172" s="152"/>
      <c r="CF172" s="152"/>
      <c r="CG172" s="152"/>
      <c r="CH172" s="152"/>
      <c r="CI172" s="152"/>
      <c r="CJ172" s="152"/>
      <c r="CK172" s="152"/>
      <c r="CL172" s="152"/>
      <c r="CM172" s="152"/>
      <c r="CN172" s="152"/>
      <c r="CO172" s="152"/>
      <c r="CP172" s="152"/>
      <c r="CQ172" s="152"/>
      <c r="CR172" s="152"/>
      <c r="CS172" s="152"/>
      <c r="CT172" s="152"/>
    </row>
    <row r="173" spans="1:98" s="154" customFormat="1" hidden="1" outlineLevel="1" x14ac:dyDescent="0.25">
      <c r="A173" s="215" t="s">
        <v>391</v>
      </c>
      <c r="B173" s="217" t="s">
        <v>392</v>
      </c>
      <c r="C173" s="217" t="str">
        <f t="shared" si="2"/>
        <v>IE Ireland CCC: 1,077</v>
      </c>
      <c r="D173" s="216">
        <v>1.077</v>
      </c>
      <c r="E173" s="215" t="s">
        <v>264</v>
      </c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2"/>
      <c r="AU173" s="152"/>
      <c r="AV173" s="152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  <c r="BG173" s="152"/>
      <c r="BH173" s="152"/>
      <c r="BI173" s="152"/>
      <c r="BJ173" s="152"/>
      <c r="BK173" s="152"/>
      <c r="BL173" s="152"/>
      <c r="BM173" s="152"/>
      <c r="BN173" s="152"/>
      <c r="BO173" s="152"/>
      <c r="BP173" s="152"/>
      <c r="BQ173" s="152"/>
      <c r="BR173" s="152"/>
      <c r="BS173" s="152"/>
      <c r="BT173" s="152"/>
      <c r="BU173" s="152"/>
      <c r="BV173" s="152"/>
      <c r="BW173" s="152"/>
      <c r="BX173" s="152"/>
      <c r="BY173" s="152"/>
      <c r="BZ173" s="152"/>
      <c r="CA173" s="152"/>
      <c r="CB173" s="152"/>
      <c r="CC173" s="152"/>
      <c r="CD173" s="152"/>
      <c r="CE173" s="152"/>
      <c r="CF173" s="152"/>
      <c r="CG173" s="152"/>
      <c r="CH173" s="152"/>
      <c r="CI173" s="152"/>
      <c r="CJ173" s="152"/>
      <c r="CK173" s="152"/>
      <c r="CL173" s="152"/>
      <c r="CM173" s="152"/>
      <c r="CN173" s="152"/>
      <c r="CO173" s="152"/>
      <c r="CP173" s="152"/>
      <c r="CQ173" s="152"/>
      <c r="CR173" s="152"/>
      <c r="CS173" s="152"/>
      <c r="CT173" s="152"/>
    </row>
    <row r="174" spans="1:98" s="154" customFormat="1" hidden="1" outlineLevel="1" x14ac:dyDescent="0.25">
      <c r="A174" s="215" t="s">
        <v>393</v>
      </c>
      <c r="B174" s="217" t="s">
        <v>394</v>
      </c>
      <c r="C174" s="217" t="str">
        <f t="shared" si="2"/>
        <v>IL Israel CCC: 0,982</v>
      </c>
      <c r="D174" s="216">
        <v>0.98199999999999998</v>
      </c>
      <c r="E174" s="215" t="s">
        <v>250</v>
      </c>
      <c r="F174" s="152"/>
      <c r="G174" s="152"/>
      <c r="H174" s="152"/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52"/>
      <c r="AU174" s="152"/>
      <c r="AV174" s="152"/>
      <c r="AW174" s="152"/>
      <c r="AX174" s="152"/>
      <c r="AY174" s="152"/>
      <c r="AZ174" s="152"/>
      <c r="BA174" s="152"/>
      <c r="BB174" s="152"/>
      <c r="BC174" s="152"/>
      <c r="BD174" s="152"/>
      <c r="BE174" s="152"/>
      <c r="BF174" s="152"/>
      <c r="BG174" s="152"/>
      <c r="BH174" s="152"/>
      <c r="BI174" s="152"/>
      <c r="BJ174" s="152"/>
      <c r="BK174" s="152"/>
      <c r="BL174" s="152"/>
      <c r="BM174" s="152"/>
      <c r="BN174" s="152"/>
      <c r="BO174" s="152"/>
      <c r="BP174" s="152"/>
      <c r="BQ174" s="152"/>
      <c r="BR174" s="152"/>
      <c r="BS174" s="152"/>
      <c r="BT174" s="152"/>
      <c r="BU174" s="152"/>
      <c r="BV174" s="152"/>
      <c r="BW174" s="152"/>
      <c r="BX174" s="152"/>
      <c r="BY174" s="152"/>
      <c r="BZ174" s="152"/>
      <c r="CA174" s="152"/>
      <c r="CB174" s="152"/>
      <c r="CC174" s="152"/>
      <c r="CD174" s="152"/>
      <c r="CE174" s="152"/>
      <c r="CF174" s="152"/>
      <c r="CG174" s="152"/>
      <c r="CH174" s="152"/>
      <c r="CI174" s="152"/>
      <c r="CJ174" s="152"/>
      <c r="CK174" s="152"/>
      <c r="CL174" s="152"/>
      <c r="CM174" s="152"/>
      <c r="CN174" s="152"/>
      <c r="CO174" s="152"/>
      <c r="CP174" s="152"/>
      <c r="CQ174" s="152"/>
      <c r="CR174" s="152"/>
      <c r="CS174" s="152"/>
      <c r="CT174" s="152"/>
    </row>
    <row r="175" spans="1:98" s="154" customFormat="1" hidden="1" outlineLevel="1" x14ac:dyDescent="0.25">
      <c r="A175" s="215" t="s">
        <v>395</v>
      </c>
      <c r="B175" s="217" t="s">
        <v>396</v>
      </c>
      <c r="C175" s="217" t="str">
        <f t="shared" si="2"/>
        <v>IT Italy CCC: 0,965</v>
      </c>
      <c r="D175" s="216">
        <v>0.96499999999999997</v>
      </c>
      <c r="E175" s="215" t="s">
        <v>264</v>
      </c>
      <c r="F175" s="152"/>
      <c r="G175" s="152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52"/>
      <c r="AS175" s="152"/>
      <c r="AT175" s="152"/>
      <c r="AU175" s="152"/>
      <c r="AV175" s="152"/>
      <c r="AW175" s="152"/>
      <c r="AX175" s="152"/>
      <c r="AY175" s="152"/>
      <c r="AZ175" s="152"/>
      <c r="BA175" s="152"/>
      <c r="BB175" s="152"/>
      <c r="BC175" s="152"/>
      <c r="BD175" s="152"/>
      <c r="BE175" s="152"/>
      <c r="BF175" s="152"/>
      <c r="BG175" s="152"/>
      <c r="BH175" s="152"/>
      <c r="BI175" s="152"/>
      <c r="BJ175" s="152"/>
      <c r="BK175" s="152"/>
      <c r="BL175" s="152"/>
      <c r="BM175" s="152"/>
      <c r="BN175" s="152"/>
      <c r="BO175" s="152"/>
      <c r="BP175" s="152"/>
      <c r="BQ175" s="152"/>
      <c r="BR175" s="152"/>
      <c r="BS175" s="152"/>
      <c r="BT175" s="152"/>
      <c r="BU175" s="152"/>
      <c r="BV175" s="152"/>
      <c r="BW175" s="152"/>
      <c r="BX175" s="152"/>
      <c r="BY175" s="152"/>
      <c r="BZ175" s="152"/>
      <c r="CA175" s="152"/>
      <c r="CB175" s="152"/>
      <c r="CC175" s="152"/>
      <c r="CD175" s="152"/>
      <c r="CE175" s="152"/>
      <c r="CF175" s="152"/>
      <c r="CG175" s="152"/>
      <c r="CH175" s="152"/>
      <c r="CI175" s="152"/>
      <c r="CJ175" s="152"/>
      <c r="CK175" s="152"/>
      <c r="CL175" s="152"/>
      <c r="CM175" s="152"/>
      <c r="CN175" s="152"/>
      <c r="CO175" s="152"/>
      <c r="CP175" s="152"/>
      <c r="CQ175" s="152"/>
      <c r="CR175" s="152"/>
      <c r="CS175" s="152"/>
      <c r="CT175" s="152"/>
    </row>
    <row r="176" spans="1:98" s="154" customFormat="1" hidden="1" outlineLevel="1" x14ac:dyDescent="0.25">
      <c r="A176" s="215" t="s">
        <v>397</v>
      </c>
      <c r="B176" s="217" t="s">
        <v>398</v>
      </c>
      <c r="C176" s="217" t="str">
        <f t="shared" si="2"/>
        <v>JM Jamaica CCC: 0,841</v>
      </c>
      <c r="D176" s="216">
        <v>0.84099999999999997</v>
      </c>
      <c r="E176" s="215" t="s">
        <v>253</v>
      </c>
      <c r="F176" s="152"/>
      <c r="G176" s="152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  <c r="BB176" s="152"/>
      <c r="BC176" s="152"/>
      <c r="BD176" s="152"/>
      <c r="BE176" s="152"/>
      <c r="BF176" s="152"/>
      <c r="BG176" s="152"/>
      <c r="BH176" s="152"/>
      <c r="BI176" s="152"/>
      <c r="BJ176" s="152"/>
      <c r="BK176" s="152"/>
      <c r="BL176" s="152"/>
      <c r="BM176" s="152"/>
      <c r="BN176" s="152"/>
      <c r="BO176" s="152"/>
      <c r="BP176" s="152"/>
      <c r="BQ176" s="152"/>
      <c r="BR176" s="152"/>
      <c r="BS176" s="152"/>
      <c r="BT176" s="152"/>
      <c r="BU176" s="152"/>
      <c r="BV176" s="152"/>
      <c r="BW176" s="152"/>
      <c r="BX176" s="152"/>
      <c r="BY176" s="152"/>
      <c r="BZ176" s="152"/>
      <c r="CA176" s="152"/>
      <c r="CB176" s="152"/>
      <c r="CC176" s="152"/>
      <c r="CD176" s="152"/>
      <c r="CE176" s="152"/>
      <c r="CF176" s="152"/>
      <c r="CG176" s="152"/>
      <c r="CH176" s="152"/>
      <c r="CI176" s="152"/>
      <c r="CJ176" s="152"/>
      <c r="CK176" s="152"/>
      <c r="CL176" s="152"/>
      <c r="CM176" s="152"/>
      <c r="CN176" s="152"/>
      <c r="CO176" s="152"/>
      <c r="CP176" s="152"/>
      <c r="CQ176" s="152"/>
      <c r="CR176" s="152"/>
      <c r="CS176" s="152"/>
      <c r="CT176" s="152"/>
    </row>
    <row r="177" spans="1:98" s="154" customFormat="1" hidden="1" outlineLevel="1" x14ac:dyDescent="0.25">
      <c r="A177" s="215" t="s">
        <v>399</v>
      </c>
      <c r="B177" s="217" t="s">
        <v>400</v>
      </c>
      <c r="C177" s="217" t="str">
        <f t="shared" si="2"/>
        <v>JP Japan CCC: 0,976</v>
      </c>
      <c r="D177" s="216">
        <v>0.97599999999999998</v>
      </c>
      <c r="E177" s="215" t="s">
        <v>253</v>
      </c>
      <c r="F177" s="152"/>
      <c r="G177" s="152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  <c r="BG177" s="152"/>
      <c r="BH177" s="152"/>
      <c r="BI177" s="152"/>
      <c r="BJ177" s="152"/>
      <c r="BK177" s="152"/>
      <c r="BL177" s="152"/>
      <c r="BM177" s="152"/>
      <c r="BN177" s="152"/>
      <c r="BO177" s="152"/>
      <c r="BP177" s="152"/>
      <c r="BQ177" s="152"/>
      <c r="BR177" s="152"/>
      <c r="BS177" s="152"/>
      <c r="BT177" s="152"/>
      <c r="BU177" s="152"/>
      <c r="BV177" s="152"/>
      <c r="BW177" s="152"/>
      <c r="BX177" s="152"/>
      <c r="BY177" s="152"/>
      <c r="BZ177" s="152"/>
      <c r="CA177" s="152"/>
      <c r="CB177" s="152"/>
      <c r="CC177" s="152"/>
      <c r="CD177" s="152"/>
      <c r="CE177" s="152"/>
      <c r="CF177" s="152"/>
      <c r="CG177" s="152"/>
      <c r="CH177" s="152"/>
      <c r="CI177" s="152"/>
      <c r="CJ177" s="152"/>
      <c r="CK177" s="152"/>
      <c r="CL177" s="152"/>
      <c r="CM177" s="152"/>
      <c r="CN177" s="152"/>
      <c r="CO177" s="152"/>
      <c r="CP177" s="152"/>
      <c r="CQ177" s="152"/>
      <c r="CR177" s="152"/>
      <c r="CS177" s="152"/>
      <c r="CT177" s="152"/>
    </row>
    <row r="178" spans="1:98" s="154" customFormat="1" hidden="1" outlineLevel="1" x14ac:dyDescent="0.25">
      <c r="A178" s="215" t="s">
        <v>401</v>
      </c>
      <c r="B178" s="217" t="s">
        <v>402</v>
      </c>
      <c r="C178" s="217" t="str">
        <f t="shared" si="2"/>
        <v>JO Jordan CCC: 0,786</v>
      </c>
      <c r="D178" s="216">
        <v>0.78600000000000003</v>
      </c>
      <c r="E178" s="215" t="s">
        <v>253</v>
      </c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  <c r="BG178" s="152"/>
      <c r="BH178" s="152"/>
      <c r="BI178" s="152"/>
      <c r="BJ178" s="152"/>
      <c r="BK178" s="152"/>
      <c r="BL178" s="152"/>
      <c r="BM178" s="152"/>
      <c r="BN178" s="152"/>
      <c r="BO178" s="152"/>
      <c r="BP178" s="152"/>
      <c r="BQ178" s="152"/>
      <c r="BR178" s="152"/>
      <c r="BS178" s="152"/>
      <c r="BT178" s="152"/>
      <c r="BU178" s="152"/>
      <c r="BV178" s="152"/>
      <c r="BW178" s="152"/>
      <c r="BX178" s="152"/>
      <c r="BY178" s="152"/>
      <c r="BZ178" s="152"/>
      <c r="CA178" s="152"/>
      <c r="CB178" s="152"/>
      <c r="CC178" s="152"/>
      <c r="CD178" s="152"/>
      <c r="CE178" s="152"/>
      <c r="CF178" s="152"/>
      <c r="CG178" s="152"/>
      <c r="CH178" s="152"/>
      <c r="CI178" s="152"/>
      <c r="CJ178" s="152"/>
      <c r="CK178" s="152"/>
      <c r="CL178" s="152"/>
      <c r="CM178" s="152"/>
      <c r="CN178" s="152"/>
      <c r="CO178" s="152"/>
      <c r="CP178" s="152"/>
      <c r="CQ178" s="152"/>
      <c r="CR178" s="152"/>
      <c r="CS178" s="152"/>
      <c r="CT178" s="152"/>
    </row>
    <row r="179" spans="1:98" s="154" customFormat="1" hidden="1" outlineLevel="1" x14ac:dyDescent="0.25">
      <c r="A179" s="215" t="s">
        <v>403</v>
      </c>
      <c r="B179" s="217" t="s">
        <v>404</v>
      </c>
      <c r="C179" s="217" t="str">
        <f t="shared" si="2"/>
        <v>KZ Kazakhstan CCC: 0,74</v>
      </c>
      <c r="D179" s="216">
        <v>0.74</v>
      </c>
      <c r="E179" s="215" t="s">
        <v>253</v>
      </c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  <c r="BG179" s="152"/>
      <c r="BH179" s="152"/>
      <c r="BI179" s="152"/>
      <c r="BJ179" s="152"/>
      <c r="BK179" s="152"/>
      <c r="BL179" s="152"/>
      <c r="BM179" s="152"/>
      <c r="BN179" s="152"/>
      <c r="BO179" s="152"/>
      <c r="BP179" s="152"/>
      <c r="BQ179" s="152"/>
      <c r="BR179" s="152"/>
      <c r="BS179" s="152"/>
      <c r="BT179" s="152"/>
      <c r="BU179" s="152"/>
      <c r="BV179" s="152"/>
      <c r="BW179" s="152"/>
      <c r="BX179" s="152"/>
      <c r="BY179" s="152"/>
      <c r="BZ179" s="152"/>
      <c r="CA179" s="152"/>
      <c r="CB179" s="152"/>
      <c r="CC179" s="152"/>
      <c r="CD179" s="152"/>
      <c r="CE179" s="152"/>
      <c r="CF179" s="152"/>
      <c r="CG179" s="152"/>
      <c r="CH179" s="152"/>
      <c r="CI179" s="152"/>
      <c r="CJ179" s="152"/>
      <c r="CK179" s="152"/>
      <c r="CL179" s="152"/>
      <c r="CM179" s="152"/>
      <c r="CN179" s="152"/>
      <c r="CO179" s="152"/>
      <c r="CP179" s="152"/>
      <c r="CQ179" s="152"/>
      <c r="CR179" s="152"/>
      <c r="CS179" s="152"/>
      <c r="CT179" s="152"/>
    </row>
    <row r="180" spans="1:98" s="154" customFormat="1" hidden="1" outlineLevel="1" x14ac:dyDescent="0.25">
      <c r="A180" s="215" t="s">
        <v>405</v>
      </c>
      <c r="B180" s="217" t="s">
        <v>406</v>
      </c>
      <c r="C180" s="217" t="str">
        <f t="shared" si="2"/>
        <v>KE Kenya CCC: 0,736</v>
      </c>
      <c r="D180" s="216">
        <v>0.73599999999999999</v>
      </c>
      <c r="E180" s="215" t="s">
        <v>253</v>
      </c>
      <c r="F180" s="152"/>
      <c r="G180" s="152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  <c r="BG180" s="152"/>
      <c r="BH180" s="152"/>
      <c r="BI180" s="152"/>
      <c r="BJ180" s="152"/>
      <c r="BK180" s="152"/>
      <c r="BL180" s="152"/>
      <c r="BM180" s="152"/>
      <c r="BN180" s="152"/>
      <c r="BO180" s="152"/>
      <c r="BP180" s="152"/>
      <c r="BQ180" s="152"/>
      <c r="BR180" s="152"/>
      <c r="BS180" s="152"/>
      <c r="BT180" s="152"/>
      <c r="BU180" s="152"/>
      <c r="BV180" s="152"/>
      <c r="BW180" s="152"/>
      <c r="BX180" s="152"/>
      <c r="BY180" s="152"/>
      <c r="BZ180" s="152"/>
      <c r="CA180" s="152"/>
      <c r="CB180" s="152"/>
      <c r="CC180" s="152"/>
      <c r="CD180" s="152"/>
      <c r="CE180" s="152"/>
      <c r="CF180" s="152"/>
      <c r="CG180" s="152"/>
      <c r="CH180" s="152"/>
      <c r="CI180" s="152"/>
      <c r="CJ180" s="152"/>
      <c r="CK180" s="152"/>
      <c r="CL180" s="152"/>
      <c r="CM180" s="152"/>
      <c r="CN180" s="152"/>
      <c r="CO180" s="152"/>
      <c r="CP180" s="152"/>
      <c r="CQ180" s="152"/>
      <c r="CR180" s="152"/>
      <c r="CS180" s="152"/>
      <c r="CT180" s="152"/>
    </row>
    <row r="181" spans="1:98" s="154" customFormat="1" hidden="1" outlineLevel="1" x14ac:dyDescent="0.25">
      <c r="A181" s="215" t="s">
        <v>407</v>
      </c>
      <c r="B181" s="217" t="s">
        <v>408</v>
      </c>
      <c r="C181" s="217" t="str">
        <f t="shared" si="2"/>
        <v>KR Korea (the Republic of) CCC: 0,897</v>
      </c>
      <c r="D181" s="216">
        <v>0.89700000000000002</v>
      </c>
      <c r="E181" s="215" t="s">
        <v>253</v>
      </c>
      <c r="F181" s="152"/>
      <c r="G181" s="152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  <c r="AS181" s="152"/>
      <c r="AT181" s="152"/>
      <c r="AU181" s="152"/>
      <c r="AV181" s="152"/>
      <c r="AW181" s="152"/>
      <c r="AX181" s="152"/>
      <c r="AY181" s="152"/>
      <c r="AZ181" s="152"/>
      <c r="BA181" s="152"/>
      <c r="BB181" s="152"/>
      <c r="BC181" s="152"/>
      <c r="BD181" s="152"/>
      <c r="BE181" s="152"/>
      <c r="BF181" s="152"/>
      <c r="BG181" s="152"/>
      <c r="BH181" s="152"/>
      <c r="BI181" s="152"/>
      <c r="BJ181" s="152"/>
      <c r="BK181" s="152"/>
      <c r="BL181" s="152"/>
      <c r="BM181" s="152"/>
      <c r="BN181" s="152"/>
      <c r="BO181" s="152"/>
      <c r="BP181" s="152"/>
      <c r="BQ181" s="152"/>
      <c r="BR181" s="152"/>
      <c r="BS181" s="152"/>
      <c r="BT181" s="152"/>
      <c r="BU181" s="152"/>
      <c r="BV181" s="152"/>
      <c r="BW181" s="152"/>
      <c r="BX181" s="152"/>
      <c r="BY181" s="152"/>
      <c r="BZ181" s="152"/>
      <c r="CA181" s="152"/>
      <c r="CB181" s="152"/>
      <c r="CC181" s="152"/>
      <c r="CD181" s="152"/>
      <c r="CE181" s="152"/>
      <c r="CF181" s="152"/>
      <c r="CG181" s="152"/>
      <c r="CH181" s="152"/>
      <c r="CI181" s="152"/>
      <c r="CJ181" s="152"/>
      <c r="CK181" s="152"/>
      <c r="CL181" s="152"/>
      <c r="CM181" s="152"/>
      <c r="CN181" s="152"/>
      <c r="CO181" s="152"/>
      <c r="CP181" s="152"/>
      <c r="CQ181" s="152"/>
      <c r="CR181" s="152"/>
      <c r="CS181" s="152"/>
      <c r="CT181" s="152"/>
    </row>
    <row r="182" spans="1:98" s="154" customFormat="1" hidden="1" outlineLevel="1" x14ac:dyDescent="0.25">
      <c r="A182" s="215" t="s">
        <v>409</v>
      </c>
      <c r="B182" s="217" t="s">
        <v>410</v>
      </c>
      <c r="C182" s="217" t="str">
        <f t="shared" si="2"/>
        <v>KG Kyrgyzstan CCC: 0,724</v>
      </c>
      <c r="D182" s="216">
        <v>0.72399999999999998</v>
      </c>
      <c r="E182" s="215" t="s">
        <v>253</v>
      </c>
      <c r="F182" s="152"/>
      <c r="G182" s="152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152"/>
      <c r="AZ182" s="152"/>
      <c r="BA182" s="152"/>
      <c r="BB182" s="152"/>
      <c r="BC182" s="152"/>
      <c r="BD182" s="152"/>
      <c r="BE182" s="152"/>
      <c r="BF182" s="152"/>
      <c r="BG182" s="152"/>
      <c r="BH182" s="152"/>
      <c r="BI182" s="152"/>
      <c r="BJ182" s="152"/>
      <c r="BK182" s="152"/>
      <c r="BL182" s="152"/>
      <c r="BM182" s="152"/>
      <c r="BN182" s="152"/>
      <c r="BO182" s="152"/>
      <c r="BP182" s="152"/>
      <c r="BQ182" s="152"/>
      <c r="BR182" s="152"/>
      <c r="BS182" s="152"/>
      <c r="BT182" s="152"/>
      <c r="BU182" s="152"/>
      <c r="BV182" s="152"/>
      <c r="BW182" s="152"/>
      <c r="BX182" s="152"/>
      <c r="BY182" s="152"/>
      <c r="BZ182" s="152"/>
      <c r="CA182" s="152"/>
      <c r="CB182" s="152"/>
      <c r="CC182" s="152"/>
      <c r="CD182" s="152"/>
      <c r="CE182" s="152"/>
      <c r="CF182" s="152"/>
      <c r="CG182" s="152"/>
      <c r="CH182" s="152"/>
      <c r="CI182" s="152"/>
      <c r="CJ182" s="152"/>
      <c r="CK182" s="152"/>
      <c r="CL182" s="152"/>
      <c r="CM182" s="152"/>
      <c r="CN182" s="152"/>
      <c r="CO182" s="152"/>
      <c r="CP182" s="152"/>
      <c r="CQ182" s="152"/>
      <c r="CR182" s="152"/>
      <c r="CS182" s="152"/>
      <c r="CT182" s="152"/>
    </row>
    <row r="183" spans="1:98" s="154" customFormat="1" hidden="1" outlineLevel="1" x14ac:dyDescent="0.25">
      <c r="A183" s="215" t="s">
        <v>411</v>
      </c>
      <c r="B183" s="217" t="s">
        <v>412</v>
      </c>
      <c r="C183" s="217" t="str">
        <f t="shared" si="2"/>
        <v>LA Lao People's Democratic Republic (the) CCC: 0,813</v>
      </c>
      <c r="D183" s="216">
        <v>0.81299999999999994</v>
      </c>
      <c r="E183" s="215" t="s">
        <v>253</v>
      </c>
      <c r="F183" s="152"/>
      <c r="G183" s="152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152"/>
      <c r="AU183" s="152"/>
      <c r="AV183" s="152"/>
      <c r="AW183" s="152"/>
      <c r="AX183" s="152"/>
      <c r="AY183" s="152"/>
      <c r="AZ183" s="152"/>
      <c r="BA183" s="152"/>
      <c r="BB183" s="152"/>
      <c r="BC183" s="152"/>
      <c r="BD183" s="152"/>
      <c r="BE183" s="152"/>
      <c r="BF183" s="152"/>
      <c r="BG183" s="152"/>
      <c r="BH183" s="152"/>
      <c r="BI183" s="152"/>
      <c r="BJ183" s="152"/>
      <c r="BK183" s="152"/>
      <c r="BL183" s="152"/>
      <c r="BM183" s="152"/>
      <c r="BN183" s="152"/>
      <c r="BO183" s="152"/>
      <c r="BP183" s="152"/>
      <c r="BQ183" s="152"/>
      <c r="BR183" s="152"/>
      <c r="BS183" s="152"/>
      <c r="BT183" s="152"/>
      <c r="BU183" s="152"/>
      <c r="BV183" s="152"/>
      <c r="BW183" s="152"/>
      <c r="BX183" s="152"/>
      <c r="BY183" s="152"/>
      <c r="BZ183" s="152"/>
      <c r="CA183" s="152"/>
      <c r="CB183" s="152"/>
      <c r="CC183" s="152"/>
      <c r="CD183" s="152"/>
      <c r="CE183" s="152"/>
      <c r="CF183" s="152"/>
      <c r="CG183" s="152"/>
      <c r="CH183" s="152"/>
      <c r="CI183" s="152"/>
      <c r="CJ183" s="152"/>
      <c r="CK183" s="152"/>
      <c r="CL183" s="152"/>
      <c r="CM183" s="152"/>
      <c r="CN183" s="152"/>
      <c r="CO183" s="152"/>
      <c r="CP183" s="152"/>
      <c r="CQ183" s="152"/>
      <c r="CR183" s="152"/>
      <c r="CS183" s="152"/>
      <c r="CT183" s="152"/>
    </row>
    <row r="184" spans="1:98" s="154" customFormat="1" hidden="1" outlineLevel="1" x14ac:dyDescent="0.25">
      <c r="A184" s="215" t="s">
        <v>413</v>
      </c>
      <c r="B184" s="217" t="s">
        <v>414</v>
      </c>
      <c r="C184" s="217" t="str">
        <f t="shared" si="2"/>
        <v>LV Latvia CCC: 0,698</v>
      </c>
      <c r="D184" s="216">
        <v>0.69799999999999995</v>
      </c>
      <c r="E184" s="215" t="s">
        <v>264</v>
      </c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2"/>
      <c r="AK184" s="152"/>
      <c r="AL184" s="152"/>
      <c r="AM184" s="152"/>
      <c r="AN184" s="152"/>
      <c r="AO184" s="152"/>
      <c r="AP184" s="152"/>
      <c r="AQ184" s="152"/>
      <c r="AR184" s="152"/>
      <c r="AS184" s="152"/>
      <c r="AT184" s="152"/>
      <c r="AU184" s="152"/>
      <c r="AV184" s="152"/>
      <c r="AW184" s="152"/>
      <c r="AX184" s="152"/>
      <c r="AY184" s="152"/>
      <c r="AZ184" s="152"/>
      <c r="BA184" s="152"/>
      <c r="BB184" s="152"/>
      <c r="BC184" s="152"/>
      <c r="BD184" s="152"/>
      <c r="BE184" s="152"/>
      <c r="BF184" s="152"/>
      <c r="BG184" s="152"/>
      <c r="BH184" s="152"/>
      <c r="BI184" s="152"/>
      <c r="BJ184" s="152"/>
      <c r="BK184" s="152"/>
      <c r="BL184" s="152"/>
      <c r="BM184" s="152"/>
      <c r="BN184" s="152"/>
      <c r="BO184" s="152"/>
      <c r="BP184" s="152"/>
      <c r="BQ184" s="152"/>
      <c r="BR184" s="152"/>
      <c r="BS184" s="152"/>
      <c r="BT184" s="152"/>
      <c r="BU184" s="152"/>
      <c r="BV184" s="152"/>
      <c r="BW184" s="152"/>
      <c r="BX184" s="152"/>
      <c r="BY184" s="152"/>
      <c r="BZ184" s="152"/>
      <c r="CA184" s="152"/>
      <c r="CB184" s="152"/>
      <c r="CC184" s="152"/>
      <c r="CD184" s="152"/>
      <c r="CE184" s="152"/>
      <c r="CF184" s="152"/>
      <c r="CG184" s="152"/>
      <c r="CH184" s="152"/>
      <c r="CI184" s="152"/>
      <c r="CJ184" s="152"/>
      <c r="CK184" s="152"/>
      <c r="CL184" s="152"/>
      <c r="CM184" s="152"/>
      <c r="CN184" s="152"/>
      <c r="CO184" s="152"/>
      <c r="CP184" s="152"/>
      <c r="CQ184" s="152"/>
      <c r="CR184" s="152"/>
      <c r="CS184" s="152"/>
      <c r="CT184" s="152"/>
    </row>
    <row r="185" spans="1:98" s="154" customFormat="1" hidden="1" outlineLevel="1" x14ac:dyDescent="0.25">
      <c r="A185" s="215" t="s">
        <v>415</v>
      </c>
      <c r="B185" s="217" t="s">
        <v>416</v>
      </c>
      <c r="C185" s="217" t="str">
        <f t="shared" si="2"/>
        <v>LB Lebanon CCC: 0,784</v>
      </c>
      <c r="D185" s="216">
        <v>0.78400000000000003</v>
      </c>
      <c r="E185" s="215" t="s">
        <v>253</v>
      </c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152"/>
      <c r="AR185" s="152"/>
      <c r="AS185" s="152"/>
      <c r="AT185" s="152"/>
      <c r="AU185" s="152"/>
      <c r="AV185" s="152"/>
      <c r="AW185" s="152"/>
      <c r="AX185" s="152"/>
      <c r="AY185" s="152"/>
      <c r="AZ185" s="152"/>
      <c r="BA185" s="152"/>
      <c r="BB185" s="152"/>
      <c r="BC185" s="152"/>
      <c r="BD185" s="152"/>
      <c r="BE185" s="152"/>
      <c r="BF185" s="152"/>
      <c r="BG185" s="152"/>
      <c r="BH185" s="152"/>
      <c r="BI185" s="152"/>
      <c r="BJ185" s="152"/>
      <c r="BK185" s="152"/>
      <c r="BL185" s="152"/>
      <c r="BM185" s="152"/>
      <c r="BN185" s="152"/>
      <c r="BO185" s="152"/>
      <c r="BP185" s="152"/>
      <c r="BQ185" s="152"/>
      <c r="BR185" s="152"/>
      <c r="BS185" s="152"/>
      <c r="BT185" s="152"/>
      <c r="BU185" s="152"/>
      <c r="BV185" s="152"/>
      <c r="BW185" s="152"/>
      <c r="BX185" s="152"/>
      <c r="BY185" s="152"/>
      <c r="BZ185" s="152"/>
      <c r="CA185" s="152"/>
      <c r="CB185" s="152"/>
      <c r="CC185" s="152"/>
      <c r="CD185" s="152"/>
      <c r="CE185" s="152"/>
      <c r="CF185" s="152"/>
      <c r="CG185" s="152"/>
      <c r="CH185" s="152"/>
      <c r="CI185" s="152"/>
      <c r="CJ185" s="152"/>
      <c r="CK185" s="152"/>
      <c r="CL185" s="152"/>
      <c r="CM185" s="152"/>
      <c r="CN185" s="152"/>
      <c r="CO185" s="152"/>
      <c r="CP185" s="152"/>
      <c r="CQ185" s="152"/>
      <c r="CR185" s="152"/>
      <c r="CS185" s="152"/>
      <c r="CT185" s="152"/>
    </row>
    <row r="186" spans="1:98" s="154" customFormat="1" hidden="1" outlineLevel="1" x14ac:dyDescent="0.25">
      <c r="A186" s="215" t="s">
        <v>417</v>
      </c>
      <c r="B186" s="217" t="s">
        <v>418</v>
      </c>
      <c r="C186" s="217" t="str">
        <f t="shared" si="2"/>
        <v>LS Lesotho CCC: 0,404</v>
      </c>
      <c r="D186" s="216">
        <v>0.40400000000000003</v>
      </c>
      <c r="E186" s="215" t="s">
        <v>253</v>
      </c>
      <c r="F186" s="152"/>
      <c r="G186" s="152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152"/>
      <c r="AR186" s="152"/>
      <c r="AS186" s="152"/>
      <c r="AT186" s="152"/>
      <c r="AU186" s="152"/>
      <c r="AV186" s="152"/>
      <c r="AW186" s="152"/>
      <c r="AX186" s="152"/>
      <c r="AY186" s="152"/>
      <c r="AZ186" s="152"/>
      <c r="BA186" s="152"/>
      <c r="BB186" s="152"/>
      <c r="BC186" s="152"/>
      <c r="BD186" s="152"/>
      <c r="BE186" s="152"/>
      <c r="BF186" s="152"/>
      <c r="BG186" s="152"/>
      <c r="BH186" s="152"/>
      <c r="BI186" s="152"/>
      <c r="BJ186" s="152"/>
      <c r="BK186" s="152"/>
      <c r="BL186" s="152"/>
      <c r="BM186" s="152"/>
      <c r="BN186" s="152"/>
      <c r="BO186" s="152"/>
      <c r="BP186" s="152"/>
      <c r="BQ186" s="152"/>
      <c r="BR186" s="152"/>
      <c r="BS186" s="152"/>
      <c r="BT186" s="152"/>
      <c r="BU186" s="152"/>
      <c r="BV186" s="152"/>
      <c r="BW186" s="152"/>
      <c r="BX186" s="152"/>
      <c r="BY186" s="152"/>
      <c r="BZ186" s="152"/>
      <c r="CA186" s="152"/>
      <c r="CB186" s="152"/>
      <c r="CC186" s="152"/>
      <c r="CD186" s="152"/>
      <c r="CE186" s="152"/>
      <c r="CF186" s="152"/>
      <c r="CG186" s="152"/>
      <c r="CH186" s="152"/>
      <c r="CI186" s="152"/>
      <c r="CJ186" s="152"/>
      <c r="CK186" s="152"/>
      <c r="CL186" s="152"/>
      <c r="CM186" s="152"/>
      <c r="CN186" s="152"/>
      <c r="CO186" s="152"/>
      <c r="CP186" s="152"/>
      <c r="CQ186" s="152"/>
      <c r="CR186" s="152"/>
      <c r="CS186" s="152"/>
      <c r="CT186" s="152"/>
    </row>
    <row r="187" spans="1:98" s="154" customFormat="1" hidden="1" outlineLevel="1" x14ac:dyDescent="0.25">
      <c r="A187" s="215" t="s">
        <v>419</v>
      </c>
      <c r="B187" s="217" t="s">
        <v>420</v>
      </c>
      <c r="C187" s="217" t="str">
        <f t="shared" si="2"/>
        <v>LR Liberia CCC: 1,032</v>
      </c>
      <c r="D187" s="216">
        <v>1.032</v>
      </c>
      <c r="E187" s="215" t="s">
        <v>253</v>
      </c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  <c r="AS187" s="152"/>
      <c r="AT187" s="152"/>
      <c r="AU187" s="152"/>
      <c r="AV187" s="152"/>
      <c r="AW187" s="152"/>
      <c r="AX187" s="152"/>
      <c r="AY187" s="152"/>
      <c r="AZ187" s="152"/>
      <c r="BA187" s="152"/>
      <c r="BB187" s="152"/>
      <c r="BC187" s="152"/>
      <c r="BD187" s="152"/>
      <c r="BE187" s="152"/>
      <c r="BF187" s="152"/>
      <c r="BG187" s="152"/>
      <c r="BH187" s="152"/>
      <c r="BI187" s="152"/>
      <c r="BJ187" s="152"/>
      <c r="BK187" s="152"/>
      <c r="BL187" s="152"/>
      <c r="BM187" s="152"/>
      <c r="BN187" s="152"/>
      <c r="BO187" s="152"/>
      <c r="BP187" s="152"/>
      <c r="BQ187" s="152"/>
      <c r="BR187" s="152"/>
      <c r="BS187" s="152"/>
      <c r="BT187" s="152"/>
      <c r="BU187" s="152"/>
      <c r="BV187" s="152"/>
      <c r="BW187" s="152"/>
      <c r="BX187" s="152"/>
      <c r="BY187" s="152"/>
      <c r="BZ187" s="152"/>
      <c r="CA187" s="152"/>
      <c r="CB187" s="152"/>
      <c r="CC187" s="152"/>
      <c r="CD187" s="152"/>
      <c r="CE187" s="152"/>
      <c r="CF187" s="152"/>
      <c r="CG187" s="152"/>
      <c r="CH187" s="152"/>
      <c r="CI187" s="152"/>
      <c r="CJ187" s="152"/>
      <c r="CK187" s="152"/>
      <c r="CL187" s="152"/>
      <c r="CM187" s="152"/>
      <c r="CN187" s="152"/>
      <c r="CO187" s="152"/>
      <c r="CP187" s="152"/>
      <c r="CQ187" s="152"/>
      <c r="CR187" s="152"/>
      <c r="CS187" s="152"/>
      <c r="CT187" s="152"/>
    </row>
    <row r="188" spans="1:98" s="154" customFormat="1" hidden="1" outlineLevel="1" x14ac:dyDescent="0.25">
      <c r="A188" s="215" t="s">
        <v>421</v>
      </c>
      <c r="B188" s="217" t="s">
        <v>422</v>
      </c>
      <c r="C188" s="217" t="str">
        <f t="shared" si="2"/>
        <v>LY Libya CCC: 0,497</v>
      </c>
      <c r="D188" s="216">
        <v>0.497</v>
      </c>
      <c r="E188" s="215" t="s">
        <v>253</v>
      </c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  <c r="BG188" s="152"/>
      <c r="BH188" s="152"/>
      <c r="BI188" s="152"/>
      <c r="BJ188" s="152"/>
      <c r="BK188" s="152"/>
      <c r="BL188" s="152"/>
      <c r="BM188" s="152"/>
      <c r="BN188" s="152"/>
      <c r="BO188" s="152"/>
      <c r="BP188" s="152"/>
      <c r="BQ188" s="152"/>
      <c r="BR188" s="152"/>
      <c r="BS188" s="152"/>
      <c r="BT188" s="152"/>
      <c r="BU188" s="152"/>
      <c r="BV188" s="152"/>
      <c r="BW188" s="152"/>
      <c r="BX188" s="152"/>
      <c r="BY188" s="152"/>
      <c r="BZ188" s="152"/>
      <c r="CA188" s="152"/>
      <c r="CB188" s="152"/>
      <c r="CC188" s="152"/>
      <c r="CD188" s="152"/>
      <c r="CE188" s="152"/>
      <c r="CF188" s="152"/>
      <c r="CG188" s="152"/>
      <c r="CH188" s="152"/>
      <c r="CI188" s="152"/>
      <c r="CJ188" s="152"/>
      <c r="CK188" s="152"/>
      <c r="CL188" s="152"/>
      <c r="CM188" s="152"/>
      <c r="CN188" s="152"/>
      <c r="CO188" s="152"/>
      <c r="CP188" s="152"/>
      <c r="CQ188" s="152"/>
      <c r="CR188" s="152"/>
      <c r="CS188" s="152"/>
      <c r="CT188" s="152"/>
    </row>
    <row r="189" spans="1:98" s="154" customFormat="1" hidden="1" outlineLevel="1" x14ac:dyDescent="0.25">
      <c r="A189" s="215" t="s">
        <v>423</v>
      </c>
      <c r="B189" s="217" t="s">
        <v>424</v>
      </c>
      <c r="C189" s="217" t="str">
        <f t="shared" si="2"/>
        <v>LI Liechtenstein CCC: 1,133</v>
      </c>
      <c r="D189" s="216">
        <v>1.133</v>
      </c>
      <c r="E189" s="215" t="s">
        <v>253</v>
      </c>
      <c r="F189" s="152"/>
      <c r="G189" s="152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  <c r="AS189" s="152"/>
      <c r="AT189" s="152"/>
      <c r="AU189" s="152"/>
      <c r="AV189" s="152"/>
      <c r="AW189" s="152"/>
      <c r="AX189" s="152"/>
      <c r="AY189" s="152"/>
      <c r="AZ189" s="152"/>
      <c r="BA189" s="152"/>
      <c r="BB189" s="152"/>
      <c r="BC189" s="152"/>
      <c r="BD189" s="152"/>
      <c r="BE189" s="152"/>
      <c r="BF189" s="152"/>
      <c r="BG189" s="152"/>
      <c r="BH189" s="152"/>
      <c r="BI189" s="152"/>
      <c r="BJ189" s="152"/>
      <c r="BK189" s="152"/>
      <c r="BL189" s="152"/>
      <c r="BM189" s="152"/>
      <c r="BN189" s="152"/>
      <c r="BO189" s="152"/>
      <c r="BP189" s="152"/>
      <c r="BQ189" s="152"/>
      <c r="BR189" s="152"/>
      <c r="BS189" s="152"/>
      <c r="BT189" s="152"/>
      <c r="BU189" s="152"/>
      <c r="BV189" s="152"/>
      <c r="BW189" s="152"/>
      <c r="BX189" s="152"/>
      <c r="BY189" s="152"/>
      <c r="BZ189" s="152"/>
      <c r="CA189" s="152"/>
      <c r="CB189" s="152"/>
      <c r="CC189" s="152"/>
      <c r="CD189" s="152"/>
      <c r="CE189" s="152"/>
      <c r="CF189" s="152"/>
      <c r="CG189" s="152"/>
      <c r="CH189" s="152"/>
      <c r="CI189" s="152"/>
      <c r="CJ189" s="152"/>
      <c r="CK189" s="152"/>
      <c r="CL189" s="152"/>
      <c r="CM189" s="152"/>
      <c r="CN189" s="152"/>
      <c r="CO189" s="152"/>
      <c r="CP189" s="152"/>
      <c r="CQ189" s="152"/>
      <c r="CR189" s="152"/>
      <c r="CS189" s="152"/>
      <c r="CT189" s="152"/>
    </row>
    <row r="190" spans="1:98" s="154" customFormat="1" hidden="1" outlineLevel="1" x14ac:dyDescent="0.25">
      <c r="A190" s="215" t="s">
        <v>425</v>
      </c>
      <c r="B190" s="217" t="s">
        <v>426</v>
      </c>
      <c r="C190" s="217" t="str">
        <f t="shared" si="2"/>
        <v>LT Lithuania CCC: 0,646</v>
      </c>
      <c r="D190" s="216">
        <v>0.64600000000000002</v>
      </c>
      <c r="E190" s="215" t="s">
        <v>264</v>
      </c>
      <c r="F190" s="152"/>
      <c r="G190" s="152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52"/>
      <c r="AU190" s="152"/>
      <c r="AV190" s="152"/>
      <c r="AW190" s="152"/>
      <c r="AX190" s="152"/>
      <c r="AY190" s="152"/>
      <c r="AZ190" s="152"/>
      <c r="BA190" s="152"/>
      <c r="BB190" s="152"/>
      <c r="BC190" s="152"/>
      <c r="BD190" s="152"/>
      <c r="BE190" s="152"/>
      <c r="BF190" s="152"/>
      <c r="BG190" s="152"/>
      <c r="BH190" s="152"/>
      <c r="BI190" s="152"/>
      <c r="BJ190" s="152"/>
      <c r="BK190" s="152"/>
      <c r="BL190" s="152"/>
      <c r="BM190" s="152"/>
      <c r="BN190" s="152"/>
      <c r="BO190" s="152"/>
      <c r="BP190" s="152"/>
      <c r="BQ190" s="152"/>
      <c r="BR190" s="152"/>
      <c r="BS190" s="152"/>
      <c r="BT190" s="152"/>
      <c r="BU190" s="152"/>
      <c r="BV190" s="152"/>
      <c r="BW190" s="152"/>
      <c r="BX190" s="152"/>
      <c r="BY190" s="152"/>
      <c r="BZ190" s="152"/>
      <c r="CA190" s="152"/>
      <c r="CB190" s="152"/>
      <c r="CC190" s="152"/>
      <c r="CD190" s="152"/>
      <c r="CE190" s="152"/>
      <c r="CF190" s="152"/>
      <c r="CG190" s="152"/>
      <c r="CH190" s="152"/>
      <c r="CI190" s="152"/>
      <c r="CJ190" s="152"/>
      <c r="CK190" s="152"/>
      <c r="CL190" s="152"/>
      <c r="CM190" s="152"/>
      <c r="CN190" s="152"/>
      <c r="CO190" s="152"/>
      <c r="CP190" s="152"/>
      <c r="CQ190" s="152"/>
      <c r="CR190" s="152"/>
      <c r="CS190" s="152"/>
      <c r="CT190" s="152"/>
    </row>
    <row r="191" spans="1:98" s="154" customFormat="1" hidden="1" outlineLevel="1" x14ac:dyDescent="0.25">
      <c r="A191" s="215" t="s">
        <v>427</v>
      </c>
      <c r="B191" s="217" t="s">
        <v>428</v>
      </c>
      <c r="C191" s="217" t="str">
        <f t="shared" si="2"/>
        <v>LU Luxembourg CCC: 0,921</v>
      </c>
      <c r="D191" s="216">
        <v>0.92100000000000004</v>
      </c>
      <c r="E191" s="215" t="s">
        <v>264</v>
      </c>
      <c r="F191" s="152"/>
      <c r="G191" s="152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52"/>
      <c r="AU191" s="152"/>
      <c r="AV191" s="152"/>
      <c r="AW191" s="152"/>
      <c r="AX191" s="152"/>
      <c r="AY191" s="152"/>
      <c r="AZ191" s="152"/>
      <c r="BA191" s="152"/>
      <c r="BB191" s="152"/>
      <c r="BC191" s="152"/>
      <c r="BD191" s="152"/>
      <c r="BE191" s="152"/>
      <c r="BF191" s="152"/>
      <c r="BG191" s="152"/>
      <c r="BH191" s="152"/>
      <c r="BI191" s="152"/>
      <c r="BJ191" s="152"/>
      <c r="BK191" s="152"/>
      <c r="BL191" s="152"/>
      <c r="BM191" s="152"/>
      <c r="BN191" s="152"/>
      <c r="BO191" s="152"/>
      <c r="BP191" s="152"/>
      <c r="BQ191" s="152"/>
      <c r="BR191" s="152"/>
      <c r="BS191" s="152"/>
      <c r="BT191" s="152"/>
      <c r="BU191" s="152"/>
      <c r="BV191" s="152"/>
      <c r="BW191" s="152"/>
      <c r="BX191" s="152"/>
      <c r="BY191" s="152"/>
      <c r="BZ191" s="152"/>
      <c r="CA191" s="152"/>
      <c r="CB191" s="152"/>
      <c r="CC191" s="152"/>
      <c r="CD191" s="152"/>
      <c r="CE191" s="152"/>
      <c r="CF191" s="152"/>
      <c r="CG191" s="152"/>
      <c r="CH191" s="152"/>
      <c r="CI191" s="152"/>
      <c r="CJ191" s="152"/>
      <c r="CK191" s="152"/>
      <c r="CL191" s="152"/>
      <c r="CM191" s="152"/>
      <c r="CN191" s="152"/>
      <c r="CO191" s="152"/>
      <c r="CP191" s="152"/>
      <c r="CQ191" s="152"/>
      <c r="CR191" s="152"/>
      <c r="CS191" s="152"/>
      <c r="CT191" s="152"/>
    </row>
    <row r="192" spans="1:98" s="154" customFormat="1" hidden="1" outlineLevel="1" x14ac:dyDescent="0.25">
      <c r="A192" s="215" t="s">
        <v>429</v>
      </c>
      <c r="B192" s="217" t="s">
        <v>430</v>
      </c>
      <c r="C192" s="217" t="str">
        <f t="shared" si="2"/>
        <v>MG Madagascar CCC: 0,781</v>
      </c>
      <c r="D192" s="216">
        <v>0.78100000000000003</v>
      </c>
      <c r="E192" s="215" t="s">
        <v>253</v>
      </c>
      <c r="F192" s="152"/>
      <c r="G192" s="152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  <c r="AA192" s="152"/>
      <c r="AB192" s="152"/>
      <c r="AC192" s="152"/>
      <c r="AD192" s="152"/>
      <c r="AE192" s="152"/>
      <c r="AF192" s="152"/>
      <c r="AG192" s="152"/>
      <c r="AH192" s="152"/>
      <c r="AI192" s="152"/>
      <c r="AJ192" s="152"/>
      <c r="AK192" s="152"/>
      <c r="AL192" s="152"/>
      <c r="AM192" s="152"/>
      <c r="AN192" s="152"/>
      <c r="AO192" s="152"/>
      <c r="AP192" s="152"/>
      <c r="AQ192" s="152"/>
      <c r="AR192" s="152"/>
      <c r="AS192" s="152"/>
      <c r="AT192" s="152"/>
      <c r="AU192" s="152"/>
      <c r="AV192" s="152"/>
      <c r="AW192" s="152"/>
      <c r="AX192" s="152"/>
      <c r="AY192" s="152"/>
      <c r="AZ192" s="152"/>
      <c r="BA192" s="152"/>
      <c r="BB192" s="152"/>
      <c r="BC192" s="152"/>
      <c r="BD192" s="152"/>
      <c r="BE192" s="152"/>
      <c r="BF192" s="152"/>
      <c r="BG192" s="152"/>
      <c r="BH192" s="152"/>
      <c r="BI192" s="152"/>
      <c r="BJ192" s="152"/>
      <c r="BK192" s="152"/>
      <c r="BL192" s="152"/>
      <c r="BM192" s="152"/>
      <c r="BN192" s="152"/>
      <c r="BO192" s="152"/>
      <c r="BP192" s="152"/>
      <c r="BQ192" s="152"/>
      <c r="BR192" s="152"/>
      <c r="BS192" s="152"/>
      <c r="BT192" s="152"/>
      <c r="BU192" s="152"/>
      <c r="BV192" s="152"/>
      <c r="BW192" s="152"/>
      <c r="BX192" s="152"/>
      <c r="BY192" s="152"/>
      <c r="BZ192" s="152"/>
      <c r="CA192" s="152"/>
      <c r="CB192" s="152"/>
      <c r="CC192" s="152"/>
      <c r="CD192" s="152"/>
      <c r="CE192" s="152"/>
      <c r="CF192" s="152"/>
      <c r="CG192" s="152"/>
      <c r="CH192" s="152"/>
      <c r="CI192" s="152"/>
      <c r="CJ192" s="152"/>
      <c r="CK192" s="152"/>
      <c r="CL192" s="152"/>
      <c r="CM192" s="152"/>
      <c r="CN192" s="152"/>
      <c r="CO192" s="152"/>
      <c r="CP192" s="152"/>
      <c r="CQ192" s="152"/>
      <c r="CR192" s="152"/>
      <c r="CS192" s="152"/>
      <c r="CT192" s="152"/>
    </row>
    <row r="193" spans="1:98" s="154" customFormat="1" hidden="1" outlineLevel="1" x14ac:dyDescent="0.25">
      <c r="A193" s="215" t="s">
        <v>431</v>
      </c>
      <c r="B193" s="217" t="s">
        <v>432</v>
      </c>
      <c r="C193" s="217" t="str">
        <f t="shared" si="2"/>
        <v>MW Malawi CCC: 0,601</v>
      </c>
      <c r="D193" s="216">
        <v>0.60099999999999998</v>
      </c>
      <c r="E193" s="215" t="s">
        <v>253</v>
      </c>
      <c r="F193" s="152"/>
      <c r="G193" s="152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2"/>
      <c r="BC193" s="152"/>
      <c r="BD193" s="152"/>
      <c r="BE193" s="152"/>
      <c r="BF193" s="152"/>
      <c r="BG193" s="152"/>
      <c r="BH193" s="152"/>
      <c r="BI193" s="152"/>
      <c r="BJ193" s="152"/>
      <c r="BK193" s="152"/>
      <c r="BL193" s="152"/>
      <c r="BM193" s="152"/>
      <c r="BN193" s="152"/>
      <c r="BO193" s="152"/>
      <c r="BP193" s="152"/>
      <c r="BQ193" s="152"/>
      <c r="BR193" s="152"/>
      <c r="BS193" s="152"/>
      <c r="BT193" s="152"/>
      <c r="BU193" s="152"/>
      <c r="BV193" s="152"/>
      <c r="BW193" s="152"/>
      <c r="BX193" s="152"/>
      <c r="BY193" s="152"/>
      <c r="BZ193" s="152"/>
      <c r="CA193" s="152"/>
      <c r="CB193" s="152"/>
      <c r="CC193" s="152"/>
      <c r="CD193" s="152"/>
      <c r="CE193" s="152"/>
      <c r="CF193" s="152"/>
      <c r="CG193" s="152"/>
      <c r="CH193" s="152"/>
      <c r="CI193" s="152"/>
      <c r="CJ193" s="152"/>
      <c r="CK193" s="152"/>
      <c r="CL193" s="152"/>
      <c r="CM193" s="152"/>
      <c r="CN193" s="152"/>
      <c r="CO193" s="152"/>
      <c r="CP193" s="152"/>
      <c r="CQ193" s="152"/>
      <c r="CR193" s="152"/>
      <c r="CS193" s="152"/>
      <c r="CT193" s="152"/>
    </row>
    <row r="194" spans="1:98" s="154" customFormat="1" hidden="1" outlineLevel="1" x14ac:dyDescent="0.25">
      <c r="A194" s="215" t="s">
        <v>433</v>
      </c>
      <c r="B194" s="217" t="s">
        <v>434</v>
      </c>
      <c r="C194" s="217" t="str">
        <f t="shared" si="2"/>
        <v>MY Malaysia CCC: 0,609</v>
      </c>
      <c r="D194" s="216">
        <v>0.60899999999999999</v>
      </c>
      <c r="E194" s="215" t="s">
        <v>253</v>
      </c>
      <c r="F194" s="152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52"/>
      <c r="AU194" s="152"/>
      <c r="AV194" s="152"/>
      <c r="AW194" s="152"/>
      <c r="AX194" s="152"/>
      <c r="AY194" s="152"/>
      <c r="AZ194" s="152"/>
      <c r="BA194" s="152"/>
      <c r="BB194" s="152"/>
      <c r="BC194" s="152"/>
      <c r="BD194" s="152"/>
      <c r="BE194" s="152"/>
      <c r="BF194" s="152"/>
      <c r="BG194" s="152"/>
      <c r="BH194" s="152"/>
      <c r="BI194" s="152"/>
      <c r="BJ194" s="152"/>
      <c r="BK194" s="152"/>
      <c r="BL194" s="152"/>
      <c r="BM194" s="152"/>
      <c r="BN194" s="152"/>
      <c r="BO194" s="152"/>
      <c r="BP194" s="152"/>
      <c r="BQ194" s="152"/>
      <c r="BR194" s="152"/>
      <c r="BS194" s="152"/>
      <c r="BT194" s="152"/>
      <c r="BU194" s="152"/>
      <c r="BV194" s="152"/>
      <c r="BW194" s="152"/>
      <c r="BX194" s="152"/>
      <c r="BY194" s="152"/>
      <c r="BZ194" s="152"/>
      <c r="CA194" s="152"/>
      <c r="CB194" s="152"/>
      <c r="CC194" s="152"/>
      <c r="CD194" s="152"/>
      <c r="CE194" s="152"/>
      <c r="CF194" s="152"/>
      <c r="CG194" s="152"/>
      <c r="CH194" s="152"/>
      <c r="CI194" s="152"/>
      <c r="CJ194" s="152"/>
      <c r="CK194" s="152"/>
      <c r="CL194" s="152"/>
      <c r="CM194" s="152"/>
      <c r="CN194" s="152"/>
      <c r="CO194" s="152"/>
      <c r="CP194" s="152"/>
      <c r="CQ194" s="152"/>
      <c r="CR194" s="152"/>
      <c r="CS194" s="152"/>
      <c r="CT194" s="152"/>
    </row>
    <row r="195" spans="1:98" s="154" customFormat="1" hidden="1" outlineLevel="1" x14ac:dyDescent="0.25">
      <c r="A195" s="215" t="s">
        <v>435</v>
      </c>
      <c r="B195" s="217" t="s">
        <v>436</v>
      </c>
      <c r="C195" s="217" t="str">
        <f t="shared" si="2"/>
        <v>ML Mali CCC: 0,865</v>
      </c>
      <c r="D195" s="216">
        <v>0.86499999999999999</v>
      </c>
      <c r="E195" s="215" t="s">
        <v>253</v>
      </c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  <c r="AS195" s="152"/>
      <c r="AT195" s="152"/>
      <c r="AU195" s="152"/>
      <c r="AV195" s="152"/>
      <c r="AW195" s="152"/>
      <c r="AX195" s="152"/>
      <c r="AY195" s="152"/>
      <c r="AZ195" s="152"/>
      <c r="BA195" s="152"/>
      <c r="BB195" s="152"/>
      <c r="BC195" s="152"/>
      <c r="BD195" s="152"/>
      <c r="BE195" s="152"/>
      <c r="BF195" s="152"/>
      <c r="BG195" s="152"/>
      <c r="BH195" s="152"/>
      <c r="BI195" s="152"/>
      <c r="BJ195" s="152"/>
      <c r="BK195" s="152"/>
      <c r="BL195" s="152"/>
      <c r="BM195" s="152"/>
      <c r="BN195" s="152"/>
      <c r="BO195" s="152"/>
      <c r="BP195" s="152"/>
      <c r="BQ195" s="152"/>
      <c r="BR195" s="152"/>
      <c r="BS195" s="152"/>
      <c r="BT195" s="152"/>
      <c r="BU195" s="152"/>
      <c r="BV195" s="152"/>
      <c r="BW195" s="152"/>
      <c r="BX195" s="152"/>
      <c r="BY195" s="152"/>
      <c r="BZ195" s="152"/>
      <c r="CA195" s="152"/>
      <c r="CB195" s="152"/>
      <c r="CC195" s="152"/>
      <c r="CD195" s="152"/>
      <c r="CE195" s="152"/>
      <c r="CF195" s="152"/>
      <c r="CG195" s="152"/>
      <c r="CH195" s="152"/>
      <c r="CI195" s="152"/>
      <c r="CJ195" s="152"/>
      <c r="CK195" s="152"/>
      <c r="CL195" s="152"/>
      <c r="CM195" s="152"/>
      <c r="CN195" s="152"/>
      <c r="CO195" s="152"/>
      <c r="CP195" s="152"/>
      <c r="CQ195" s="152"/>
      <c r="CR195" s="152"/>
      <c r="CS195" s="152"/>
      <c r="CT195" s="152"/>
    </row>
    <row r="196" spans="1:98" s="154" customFormat="1" hidden="1" outlineLevel="1" x14ac:dyDescent="0.25">
      <c r="A196" s="215" t="s">
        <v>437</v>
      </c>
      <c r="B196" s="217" t="s">
        <v>438</v>
      </c>
      <c r="C196" s="217" t="str">
        <f t="shared" si="2"/>
        <v>MT Malta CCC: 0,765</v>
      </c>
      <c r="D196" s="216">
        <v>0.76500000000000001</v>
      </c>
      <c r="E196" s="215" t="s">
        <v>264</v>
      </c>
      <c r="F196" s="152"/>
      <c r="G196" s="152"/>
      <c r="H196" s="152"/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2"/>
      <c r="BD196" s="152"/>
      <c r="BE196" s="152"/>
      <c r="BF196" s="152"/>
      <c r="BG196" s="152"/>
      <c r="BH196" s="152"/>
      <c r="BI196" s="152"/>
      <c r="BJ196" s="152"/>
      <c r="BK196" s="152"/>
      <c r="BL196" s="152"/>
      <c r="BM196" s="152"/>
      <c r="BN196" s="152"/>
      <c r="BO196" s="152"/>
      <c r="BP196" s="152"/>
      <c r="BQ196" s="152"/>
      <c r="BR196" s="152"/>
      <c r="BS196" s="152"/>
      <c r="BT196" s="152"/>
      <c r="BU196" s="152"/>
      <c r="BV196" s="152"/>
      <c r="BW196" s="152"/>
      <c r="BX196" s="152"/>
      <c r="BY196" s="152"/>
      <c r="BZ196" s="152"/>
      <c r="CA196" s="152"/>
      <c r="CB196" s="152"/>
      <c r="CC196" s="152"/>
      <c r="CD196" s="152"/>
      <c r="CE196" s="152"/>
      <c r="CF196" s="152"/>
      <c r="CG196" s="152"/>
      <c r="CH196" s="152"/>
      <c r="CI196" s="152"/>
      <c r="CJ196" s="152"/>
      <c r="CK196" s="152"/>
      <c r="CL196" s="152"/>
      <c r="CM196" s="152"/>
      <c r="CN196" s="152"/>
      <c r="CO196" s="152"/>
      <c r="CP196" s="152"/>
      <c r="CQ196" s="152"/>
      <c r="CR196" s="152"/>
      <c r="CS196" s="152"/>
      <c r="CT196" s="152"/>
    </row>
    <row r="197" spans="1:98" s="154" customFormat="1" hidden="1" outlineLevel="1" x14ac:dyDescent="0.25">
      <c r="A197" s="215" t="s">
        <v>439</v>
      </c>
      <c r="B197" s="217" t="s">
        <v>440</v>
      </c>
      <c r="C197" s="217" t="str">
        <f t="shared" si="2"/>
        <v>MR Mauritania CCC: 0,546</v>
      </c>
      <c r="D197" s="216">
        <v>0.54600000000000004</v>
      </c>
      <c r="E197" s="215" t="s">
        <v>253</v>
      </c>
      <c r="F197" s="152"/>
      <c r="G197" s="152"/>
      <c r="H197" s="152"/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  <c r="AS197" s="152"/>
      <c r="AT197" s="152"/>
      <c r="AU197" s="152"/>
      <c r="AV197" s="152"/>
      <c r="AW197" s="152"/>
      <c r="AX197" s="152"/>
      <c r="AY197" s="152"/>
      <c r="AZ197" s="152"/>
      <c r="BA197" s="152"/>
      <c r="BB197" s="152"/>
      <c r="BC197" s="152"/>
      <c r="BD197" s="152"/>
      <c r="BE197" s="152"/>
      <c r="BF197" s="152"/>
      <c r="BG197" s="152"/>
      <c r="BH197" s="152"/>
      <c r="BI197" s="152"/>
      <c r="BJ197" s="152"/>
      <c r="BK197" s="152"/>
      <c r="BL197" s="152"/>
      <c r="BM197" s="152"/>
      <c r="BN197" s="152"/>
      <c r="BO197" s="152"/>
      <c r="BP197" s="152"/>
      <c r="BQ197" s="152"/>
      <c r="BR197" s="152"/>
      <c r="BS197" s="152"/>
      <c r="BT197" s="152"/>
      <c r="BU197" s="152"/>
      <c r="BV197" s="152"/>
      <c r="BW197" s="152"/>
      <c r="BX197" s="152"/>
      <c r="BY197" s="152"/>
      <c r="BZ197" s="152"/>
      <c r="CA197" s="152"/>
      <c r="CB197" s="152"/>
      <c r="CC197" s="152"/>
      <c r="CD197" s="152"/>
      <c r="CE197" s="152"/>
      <c r="CF197" s="152"/>
      <c r="CG197" s="152"/>
      <c r="CH197" s="152"/>
      <c r="CI197" s="152"/>
      <c r="CJ197" s="152"/>
      <c r="CK197" s="152"/>
      <c r="CL197" s="152"/>
      <c r="CM197" s="152"/>
      <c r="CN197" s="152"/>
      <c r="CO197" s="152"/>
      <c r="CP197" s="152"/>
      <c r="CQ197" s="152"/>
      <c r="CR197" s="152"/>
      <c r="CS197" s="152"/>
      <c r="CT197" s="152"/>
    </row>
    <row r="198" spans="1:98" s="154" customFormat="1" hidden="1" outlineLevel="1" x14ac:dyDescent="0.25">
      <c r="A198" s="215" t="s">
        <v>441</v>
      </c>
      <c r="B198" s="217" t="s">
        <v>442</v>
      </c>
      <c r="C198" s="217" t="str">
        <f t="shared" si="2"/>
        <v>MU Mauritius CCC: 0,665</v>
      </c>
      <c r="D198" s="216">
        <v>0.66500000000000004</v>
      </c>
      <c r="E198" s="215" t="s">
        <v>253</v>
      </c>
      <c r="F198" s="152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52"/>
      <c r="AU198" s="152"/>
      <c r="AV198" s="152"/>
      <c r="AW198" s="152"/>
      <c r="AX198" s="152"/>
      <c r="AY198" s="152"/>
      <c r="AZ198" s="152"/>
      <c r="BA198" s="152"/>
      <c r="BB198" s="152"/>
      <c r="BC198" s="152"/>
      <c r="BD198" s="152"/>
      <c r="BE198" s="152"/>
      <c r="BF198" s="152"/>
      <c r="BG198" s="152"/>
      <c r="BH198" s="152"/>
      <c r="BI198" s="152"/>
      <c r="BJ198" s="152"/>
      <c r="BK198" s="152"/>
      <c r="BL198" s="152"/>
      <c r="BM198" s="152"/>
      <c r="BN198" s="152"/>
      <c r="BO198" s="152"/>
      <c r="BP198" s="152"/>
      <c r="BQ198" s="152"/>
      <c r="BR198" s="152"/>
      <c r="BS198" s="152"/>
      <c r="BT198" s="152"/>
      <c r="BU198" s="152"/>
      <c r="BV198" s="152"/>
      <c r="BW198" s="152"/>
      <c r="BX198" s="152"/>
      <c r="BY198" s="152"/>
      <c r="BZ198" s="152"/>
      <c r="CA198" s="152"/>
      <c r="CB198" s="152"/>
      <c r="CC198" s="152"/>
      <c r="CD198" s="152"/>
      <c r="CE198" s="152"/>
      <c r="CF198" s="152"/>
      <c r="CG198" s="152"/>
      <c r="CH198" s="152"/>
      <c r="CI198" s="152"/>
      <c r="CJ198" s="152"/>
      <c r="CK198" s="152"/>
      <c r="CL198" s="152"/>
      <c r="CM198" s="152"/>
      <c r="CN198" s="152"/>
      <c r="CO198" s="152"/>
      <c r="CP198" s="152"/>
      <c r="CQ198" s="152"/>
      <c r="CR198" s="152"/>
      <c r="CS198" s="152"/>
      <c r="CT198" s="152"/>
    </row>
    <row r="199" spans="1:98" s="154" customFormat="1" hidden="1" outlineLevel="1" x14ac:dyDescent="0.25">
      <c r="A199" s="215" t="s">
        <v>443</v>
      </c>
      <c r="B199" s="217" t="s">
        <v>444</v>
      </c>
      <c r="C199" s="217" t="str">
        <f t="shared" ref="C199:C230" si="3">A199&amp;" "&amp;B199&amp;" "&amp;"CCC: "&amp;D199</f>
        <v>MX Mexico CCC: 0,592</v>
      </c>
      <c r="D199" s="216">
        <v>0.59199999999999997</v>
      </c>
      <c r="E199" s="215" t="s">
        <v>253</v>
      </c>
      <c r="F199" s="152"/>
      <c r="G199" s="152"/>
      <c r="H199" s="152"/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52"/>
      <c r="BD199" s="152"/>
      <c r="BE199" s="152"/>
      <c r="BF199" s="152"/>
      <c r="BG199" s="152"/>
      <c r="BH199" s="152"/>
      <c r="BI199" s="152"/>
      <c r="BJ199" s="152"/>
      <c r="BK199" s="152"/>
      <c r="BL199" s="152"/>
      <c r="BM199" s="152"/>
      <c r="BN199" s="152"/>
      <c r="BO199" s="152"/>
      <c r="BP199" s="152"/>
      <c r="BQ199" s="152"/>
      <c r="BR199" s="152"/>
      <c r="BS199" s="152"/>
      <c r="BT199" s="152"/>
      <c r="BU199" s="152"/>
      <c r="BV199" s="152"/>
      <c r="BW199" s="152"/>
      <c r="BX199" s="152"/>
      <c r="BY199" s="152"/>
      <c r="BZ199" s="152"/>
      <c r="CA199" s="152"/>
      <c r="CB199" s="152"/>
      <c r="CC199" s="152"/>
      <c r="CD199" s="152"/>
      <c r="CE199" s="152"/>
      <c r="CF199" s="152"/>
      <c r="CG199" s="152"/>
      <c r="CH199" s="152"/>
      <c r="CI199" s="152"/>
      <c r="CJ199" s="152"/>
      <c r="CK199" s="152"/>
      <c r="CL199" s="152"/>
      <c r="CM199" s="152"/>
      <c r="CN199" s="152"/>
      <c r="CO199" s="152"/>
      <c r="CP199" s="152"/>
      <c r="CQ199" s="152"/>
      <c r="CR199" s="152"/>
      <c r="CS199" s="152"/>
      <c r="CT199" s="152"/>
    </row>
    <row r="200" spans="1:98" s="154" customFormat="1" hidden="1" outlineLevel="1" x14ac:dyDescent="0.25">
      <c r="A200" s="215" t="s">
        <v>445</v>
      </c>
      <c r="B200" s="217" t="s">
        <v>446</v>
      </c>
      <c r="C200" s="217" t="str">
        <f t="shared" si="3"/>
        <v>MD Moldova (the Republic of) CCC: 0,541</v>
      </c>
      <c r="D200" s="216">
        <v>0.54100000000000004</v>
      </c>
      <c r="E200" s="215" t="s">
        <v>250</v>
      </c>
      <c r="F200" s="152"/>
      <c r="G200" s="152"/>
      <c r="H200" s="152"/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152"/>
      <c r="BC200" s="152"/>
      <c r="BD200" s="152"/>
      <c r="BE200" s="152"/>
      <c r="BF200" s="152"/>
      <c r="BG200" s="152"/>
      <c r="BH200" s="152"/>
      <c r="BI200" s="152"/>
      <c r="BJ200" s="152"/>
      <c r="BK200" s="152"/>
      <c r="BL200" s="152"/>
      <c r="BM200" s="152"/>
      <c r="BN200" s="152"/>
      <c r="BO200" s="152"/>
      <c r="BP200" s="152"/>
      <c r="BQ200" s="152"/>
      <c r="BR200" s="152"/>
      <c r="BS200" s="152"/>
      <c r="BT200" s="152"/>
      <c r="BU200" s="152"/>
      <c r="BV200" s="152"/>
      <c r="BW200" s="152"/>
      <c r="BX200" s="152"/>
      <c r="BY200" s="152"/>
      <c r="BZ200" s="152"/>
      <c r="CA200" s="152"/>
      <c r="CB200" s="152"/>
      <c r="CC200" s="152"/>
      <c r="CD200" s="152"/>
      <c r="CE200" s="152"/>
      <c r="CF200" s="152"/>
      <c r="CG200" s="152"/>
      <c r="CH200" s="152"/>
      <c r="CI200" s="152"/>
      <c r="CJ200" s="152"/>
      <c r="CK200" s="152"/>
      <c r="CL200" s="152"/>
      <c r="CM200" s="152"/>
      <c r="CN200" s="152"/>
      <c r="CO200" s="152"/>
      <c r="CP200" s="152"/>
      <c r="CQ200" s="152"/>
      <c r="CR200" s="152"/>
      <c r="CS200" s="152"/>
      <c r="CT200" s="152"/>
    </row>
    <row r="201" spans="1:98" s="154" customFormat="1" hidden="1" outlineLevel="1" x14ac:dyDescent="0.25">
      <c r="A201" s="215" t="s">
        <v>447</v>
      </c>
      <c r="B201" s="217" t="s">
        <v>448</v>
      </c>
      <c r="C201" s="217" t="str">
        <f t="shared" si="3"/>
        <v>ME Montenegro CCC: 0,569</v>
      </c>
      <c r="D201" s="216">
        <v>0.56899999999999995</v>
      </c>
      <c r="E201" s="215" t="s">
        <v>250</v>
      </c>
      <c r="F201" s="152"/>
      <c r="G201" s="152"/>
      <c r="H201" s="152"/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52"/>
      <c r="BD201" s="152"/>
      <c r="BE201" s="152"/>
      <c r="BF201" s="152"/>
      <c r="BG201" s="152"/>
      <c r="BH201" s="152"/>
      <c r="BI201" s="152"/>
      <c r="BJ201" s="152"/>
      <c r="BK201" s="152"/>
      <c r="BL201" s="152"/>
      <c r="BM201" s="152"/>
      <c r="BN201" s="152"/>
      <c r="BO201" s="152"/>
      <c r="BP201" s="152"/>
      <c r="BQ201" s="152"/>
      <c r="BR201" s="152"/>
      <c r="BS201" s="152"/>
      <c r="BT201" s="152"/>
      <c r="BU201" s="152"/>
      <c r="BV201" s="152"/>
      <c r="BW201" s="152"/>
      <c r="BX201" s="152"/>
      <c r="BY201" s="152"/>
      <c r="BZ201" s="152"/>
      <c r="CA201" s="152"/>
      <c r="CB201" s="152"/>
      <c r="CC201" s="152"/>
      <c r="CD201" s="152"/>
      <c r="CE201" s="152"/>
      <c r="CF201" s="152"/>
      <c r="CG201" s="152"/>
      <c r="CH201" s="152"/>
      <c r="CI201" s="152"/>
      <c r="CJ201" s="152"/>
      <c r="CK201" s="152"/>
      <c r="CL201" s="152"/>
      <c r="CM201" s="152"/>
      <c r="CN201" s="152"/>
      <c r="CO201" s="152"/>
      <c r="CP201" s="152"/>
      <c r="CQ201" s="152"/>
      <c r="CR201" s="152"/>
      <c r="CS201" s="152"/>
      <c r="CT201" s="152"/>
    </row>
    <row r="202" spans="1:98" s="154" customFormat="1" hidden="1" outlineLevel="1" x14ac:dyDescent="0.25">
      <c r="A202" s="215" t="s">
        <v>449</v>
      </c>
      <c r="B202" s="217" t="s">
        <v>450</v>
      </c>
      <c r="C202" s="217" t="str">
        <f t="shared" si="3"/>
        <v>MA Morocco CCC: 0,675</v>
      </c>
      <c r="D202" s="216">
        <v>0.67500000000000004</v>
      </c>
      <c r="E202" s="215" t="s">
        <v>253</v>
      </c>
      <c r="F202" s="152"/>
      <c r="G202" s="152"/>
      <c r="H202" s="152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152"/>
      <c r="AR202" s="152"/>
      <c r="AS202" s="152"/>
      <c r="AT202" s="152"/>
      <c r="AU202" s="152"/>
      <c r="AV202" s="152"/>
      <c r="AW202" s="152"/>
      <c r="AX202" s="152"/>
      <c r="AY202" s="152"/>
      <c r="AZ202" s="152"/>
      <c r="BA202" s="152"/>
      <c r="BB202" s="152"/>
      <c r="BC202" s="152"/>
      <c r="BD202" s="152"/>
      <c r="BE202" s="152"/>
      <c r="BF202" s="152"/>
      <c r="BG202" s="152"/>
      <c r="BH202" s="152"/>
      <c r="BI202" s="152"/>
      <c r="BJ202" s="152"/>
      <c r="BK202" s="152"/>
      <c r="BL202" s="152"/>
      <c r="BM202" s="152"/>
      <c r="BN202" s="152"/>
      <c r="BO202" s="152"/>
      <c r="BP202" s="152"/>
      <c r="BQ202" s="152"/>
      <c r="BR202" s="152"/>
      <c r="BS202" s="152"/>
      <c r="BT202" s="152"/>
      <c r="BU202" s="152"/>
      <c r="BV202" s="152"/>
      <c r="BW202" s="152"/>
      <c r="BX202" s="152"/>
      <c r="BY202" s="152"/>
      <c r="BZ202" s="152"/>
      <c r="CA202" s="152"/>
      <c r="CB202" s="152"/>
      <c r="CC202" s="152"/>
      <c r="CD202" s="152"/>
      <c r="CE202" s="152"/>
      <c r="CF202" s="152"/>
      <c r="CG202" s="152"/>
      <c r="CH202" s="152"/>
      <c r="CI202" s="152"/>
      <c r="CJ202" s="152"/>
      <c r="CK202" s="152"/>
      <c r="CL202" s="152"/>
      <c r="CM202" s="152"/>
      <c r="CN202" s="152"/>
      <c r="CO202" s="152"/>
      <c r="CP202" s="152"/>
      <c r="CQ202" s="152"/>
      <c r="CR202" s="152"/>
      <c r="CS202" s="152"/>
      <c r="CT202" s="152"/>
    </row>
    <row r="203" spans="1:98" s="154" customFormat="1" hidden="1" outlineLevel="1" x14ac:dyDescent="0.25">
      <c r="A203" s="215" t="s">
        <v>451</v>
      </c>
      <c r="B203" s="217" t="s">
        <v>452</v>
      </c>
      <c r="C203" s="217" t="str">
        <f t="shared" si="3"/>
        <v>MZ Mozambique CCC: 0,636</v>
      </c>
      <c r="D203" s="216">
        <v>0.63600000000000001</v>
      </c>
      <c r="E203" s="215" t="s">
        <v>253</v>
      </c>
      <c r="F203" s="152"/>
      <c r="G203" s="152"/>
      <c r="H203" s="152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  <c r="W203" s="152"/>
      <c r="X203" s="152"/>
      <c r="Y203" s="152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152"/>
      <c r="AR203" s="152"/>
      <c r="AS203" s="152"/>
      <c r="AT203" s="152"/>
      <c r="AU203" s="152"/>
      <c r="AV203" s="152"/>
      <c r="AW203" s="152"/>
      <c r="AX203" s="152"/>
      <c r="AY203" s="152"/>
      <c r="AZ203" s="152"/>
      <c r="BA203" s="152"/>
      <c r="BB203" s="152"/>
      <c r="BC203" s="152"/>
      <c r="BD203" s="152"/>
      <c r="BE203" s="152"/>
      <c r="BF203" s="152"/>
      <c r="BG203" s="152"/>
      <c r="BH203" s="152"/>
      <c r="BI203" s="152"/>
      <c r="BJ203" s="152"/>
      <c r="BK203" s="152"/>
      <c r="BL203" s="152"/>
      <c r="BM203" s="152"/>
      <c r="BN203" s="152"/>
      <c r="BO203" s="152"/>
      <c r="BP203" s="152"/>
      <c r="BQ203" s="152"/>
      <c r="BR203" s="152"/>
      <c r="BS203" s="152"/>
      <c r="BT203" s="152"/>
      <c r="BU203" s="152"/>
      <c r="BV203" s="152"/>
      <c r="BW203" s="152"/>
      <c r="BX203" s="152"/>
      <c r="BY203" s="152"/>
      <c r="BZ203" s="152"/>
      <c r="CA203" s="152"/>
      <c r="CB203" s="152"/>
      <c r="CC203" s="152"/>
      <c r="CD203" s="152"/>
      <c r="CE203" s="152"/>
      <c r="CF203" s="152"/>
      <c r="CG203" s="152"/>
      <c r="CH203" s="152"/>
      <c r="CI203" s="152"/>
      <c r="CJ203" s="152"/>
      <c r="CK203" s="152"/>
      <c r="CL203" s="152"/>
      <c r="CM203" s="152"/>
      <c r="CN203" s="152"/>
      <c r="CO203" s="152"/>
      <c r="CP203" s="152"/>
      <c r="CQ203" s="152"/>
      <c r="CR203" s="152"/>
      <c r="CS203" s="152"/>
      <c r="CT203" s="152"/>
    </row>
    <row r="204" spans="1:98" s="154" customFormat="1" hidden="1" outlineLevel="1" x14ac:dyDescent="0.25">
      <c r="A204" s="215" t="s">
        <v>453</v>
      </c>
      <c r="B204" s="217" t="s">
        <v>454</v>
      </c>
      <c r="C204" s="217" t="str">
        <f t="shared" si="3"/>
        <v>MM Myanmar CCC: 0,576</v>
      </c>
      <c r="D204" s="216">
        <v>0.57599999999999996</v>
      </c>
      <c r="E204" s="215" t="s">
        <v>253</v>
      </c>
      <c r="F204" s="152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  <c r="AS204" s="152"/>
      <c r="AT204" s="152"/>
      <c r="AU204" s="152"/>
      <c r="AV204" s="152"/>
      <c r="AW204" s="152"/>
      <c r="AX204" s="152"/>
      <c r="AY204" s="152"/>
      <c r="AZ204" s="152"/>
      <c r="BA204" s="152"/>
      <c r="BB204" s="152"/>
      <c r="BC204" s="152"/>
      <c r="BD204" s="152"/>
      <c r="BE204" s="152"/>
      <c r="BF204" s="152"/>
      <c r="BG204" s="152"/>
      <c r="BH204" s="152"/>
      <c r="BI204" s="152"/>
      <c r="BJ204" s="152"/>
      <c r="BK204" s="152"/>
      <c r="BL204" s="152"/>
      <c r="BM204" s="152"/>
      <c r="BN204" s="152"/>
      <c r="BO204" s="152"/>
      <c r="BP204" s="152"/>
      <c r="BQ204" s="152"/>
      <c r="BR204" s="152"/>
      <c r="BS204" s="152"/>
      <c r="BT204" s="152"/>
      <c r="BU204" s="152"/>
      <c r="BV204" s="152"/>
      <c r="BW204" s="152"/>
      <c r="BX204" s="152"/>
      <c r="BY204" s="152"/>
      <c r="BZ204" s="152"/>
      <c r="CA204" s="152"/>
      <c r="CB204" s="152"/>
      <c r="CC204" s="152"/>
      <c r="CD204" s="152"/>
      <c r="CE204" s="152"/>
      <c r="CF204" s="152"/>
      <c r="CG204" s="152"/>
      <c r="CH204" s="152"/>
      <c r="CI204" s="152"/>
      <c r="CJ204" s="152"/>
      <c r="CK204" s="152"/>
      <c r="CL204" s="152"/>
      <c r="CM204" s="152"/>
      <c r="CN204" s="152"/>
      <c r="CO204" s="152"/>
      <c r="CP204" s="152"/>
      <c r="CQ204" s="152"/>
      <c r="CR204" s="152"/>
      <c r="CS204" s="152"/>
      <c r="CT204" s="152"/>
    </row>
    <row r="205" spans="1:98" s="154" customFormat="1" hidden="1" outlineLevel="1" x14ac:dyDescent="0.25">
      <c r="A205" s="215" t="s">
        <v>455</v>
      </c>
      <c r="B205" s="217" t="s">
        <v>456</v>
      </c>
      <c r="C205" s="217" t="str">
        <f t="shared" si="3"/>
        <v>NA Namibia CCC: 0,535</v>
      </c>
      <c r="D205" s="216">
        <v>0.53500000000000003</v>
      </c>
      <c r="E205" s="215" t="s">
        <v>253</v>
      </c>
      <c r="F205" s="152"/>
      <c r="G205" s="152"/>
      <c r="H205" s="152"/>
      <c r="I205" s="152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152"/>
      <c r="AR205" s="152"/>
      <c r="AS205" s="152"/>
      <c r="AT205" s="152"/>
      <c r="AU205" s="152"/>
      <c r="AV205" s="152"/>
      <c r="AW205" s="152"/>
      <c r="AX205" s="152"/>
      <c r="AY205" s="152"/>
      <c r="AZ205" s="152"/>
      <c r="BA205" s="152"/>
      <c r="BB205" s="152"/>
      <c r="BC205" s="152"/>
      <c r="BD205" s="152"/>
      <c r="BE205" s="152"/>
      <c r="BF205" s="152"/>
      <c r="BG205" s="152"/>
      <c r="BH205" s="152"/>
      <c r="BI205" s="152"/>
      <c r="BJ205" s="152"/>
      <c r="BK205" s="152"/>
      <c r="BL205" s="152"/>
      <c r="BM205" s="152"/>
      <c r="BN205" s="152"/>
      <c r="BO205" s="152"/>
      <c r="BP205" s="152"/>
      <c r="BQ205" s="152"/>
      <c r="BR205" s="152"/>
      <c r="BS205" s="152"/>
      <c r="BT205" s="152"/>
      <c r="BU205" s="152"/>
      <c r="BV205" s="152"/>
      <c r="BW205" s="152"/>
      <c r="BX205" s="152"/>
      <c r="BY205" s="152"/>
      <c r="BZ205" s="152"/>
      <c r="CA205" s="152"/>
      <c r="CB205" s="152"/>
      <c r="CC205" s="152"/>
      <c r="CD205" s="152"/>
      <c r="CE205" s="152"/>
      <c r="CF205" s="152"/>
      <c r="CG205" s="152"/>
      <c r="CH205" s="152"/>
      <c r="CI205" s="152"/>
      <c r="CJ205" s="152"/>
      <c r="CK205" s="152"/>
      <c r="CL205" s="152"/>
      <c r="CM205" s="152"/>
      <c r="CN205" s="152"/>
      <c r="CO205" s="152"/>
      <c r="CP205" s="152"/>
      <c r="CQ205" s="152"/>
      <c r="CR205" s="152"/>
      <c r="CS205" s="152"/>
      <c r="CT205" s="152"/>
    </row>
    <row r="206" spans="1:98" s="154" customFormat="1" hidden="1" outlineLevel="1" x14ac:dyDescent="0.25">
      <c r="A206" s="215" t="s">
        <v>457</v>
      </c>
      <c r="B206" s="217" t="s">
        <v>458</v>
      </c>
      <c r="C206" s="217" t="str">
        <f t="shared" si="3"/>
        <v>NP Nepal CCC: 0,691</v>
      </c>
      <c r="D206" s="216">
        <v>0.69099999999999995</v>
      </c>
      <c r="E206" s="215" t="s">
        <v>253</v>
      </c>
      <c r="F206" s="152"/>
      <c r="G206" s="152"/>
      <c r="H206" s="152"/>
      <c r="I206" s="152"/>
      <c r="J206" s="152"/>
      <c r="K206" s="152"/>
      <c r="L206" s="152"/>
      <c r="M206" s="152"/>
      <c r="N206" s="152"/>
      <c r="O206" s="152"/>
      <c r="P206" s="152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  <c r="AS206" s="152"/>
      <c r="AT206" s="152"/>
      <c r="AU206" s="152"/>
      <c r="AV206" s="152"/>
      <c r="AW206" s="152"/>
      <c r="AX206" s="152"/>
      <c r="AY206" s="152"/>
      <c r="AZ206" s="152"/>
      <c r="BA206" s="152"/>
      <c r="BB206" s="152"/>
      <c r="BC206" s="152"/>
      <c r="BD206" s="152"/>
      <c r="BE206" s="152"/>
      <c r="BF206" s="152"/>
      <c r="BG206" s="152"/>
      <c r="BH206" s="152"/>
      <c r="BI206" s="152"/>
      <c r="BJ206" s="152"/>
      <c r="BK206" s="152"/>
      <c r="BL206" s="152"/>
      <c r="BM206" s="152"/>
      <c r="BN206" s="152"/>
      <c r="BO206" s="152"/>
      <c r="BP206" s="152"/>
      <c r="BQ206" s="152"/>
      <c r="BR206" s="152"/>
      <c r="BS206" s="152"/>
      <c r="BT206" s="152"/>
      <c r="BU206" s="152"/>
      <c r="BV206" s="152"/>
      <c r="BW206" s="152"/>
      <c r="BX206" s="152"/>
      <c r="BY206" s="152"/>
      <c r="BZ206" s="152"/>
      <c r="CA206" s="152"/>
      <c r="CB206" s="152"/>
      <c r="CC206" s="152"/>
      <c r="CD206" s="152"/>
      <c r="CE206" s="152"/>
      <c r="CF206" s="152"/>
      <c r="CG206" s="152"/>
      <c r="CH206" s="152"/>
      <c r="CI206" s="152"/>
      <c r="CJ206" s="152"/>
      <c r="CK206" s="152"/>
      <c r="CL206" s="152"/>
      <c r="CM206" s="152"/>
      <c r="CN206" s="152"/>
      <c r="CO206" s="152"/>
      <c r="CP206" s="152"/>
      <c r="CQ206" s="152"/>
      <c r="CR206" s="152"/>
      <c r="CS206" s="152"/>
      <c r="CT206" s="152"/>
    </row>
    <row r="207" spans="1:98" s="154" customFormat="1" hidden="1" outlineLevel="1" x14ac:dyDescent="0.25">
      <c r="A207" s="215" t="s">
        <v>459</v>
      </c>
      <c r="B207" s="217" t="s">
        <v>460</v>
      </c>
      <c r="C207" s="217" t="str">
        <f t="shared" si="3"/>
        <v>NL Netherlands (the) CCC: 1</v>
      </c>
      <c r="D207" s="216">
        <v>1</v>
      </c>
      <c r="E207" s="215" t="s">
        <v>264</v>
      </c>
      <c r="F207" s="152"/>
      <c r="G207" s="152"/>
      <c r="H207" s="152"/>
      <c r="I207" s="152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  <c r="AS207" s="152"/>
      <c r="AT207" s="152"/>
      <c r="AU207" s="152"/>
      <c r="AV207" s="152"/>
      <c r="AW207" s="152"/>
      <c r="AX207" s="152"/>
      <c r="AY207" s="152"/>
      <c r="AZ207" s="152"/>
      <c r="BA207" s="152"/>
      <c r="BB207" s="152"/>
      <c r="BC207" s="152"/>
      <c r="BD207" s="152"/>
      <c r="BE207" s="152"/>
      <c r="BF207" s="152"/>
      <c r="BG207" s="152"/>
      <c r="BH207" s="152"/>
      <c r="BI207" s="152"/>
      <c r="BJ207" s="152"/>
      <c r="BK207" s="152"/>
      <c r="BL207" s="152"/>
      <c r="BM207" s="152"/>
      <c r="BN207" s="152"/>
      <c r="BO207" s="152"/>
      <c r="BP207" s="152"/>
      <c r="BQ207" s="152"/>
      <c r="BR207" s="152"/>
      <c r="BS207" s="152"/>
      <c r="BT207" s="152"/>
      <c r="BU207" s="152"/>
      <c r="BV207" s="152"/>
      <c r="BW207" s="152"/>
      <c r="BX207" s="152"/>
      <c r="BY207" s="152"/>
      <c r="BZ207" s="152"/>
      <c r="CA207" s="152"/>
      <c r="CB207" s="152"/>
      <c r="CC207" s="152"/>
      <c r="CD207" s="152"/>
      <c r="CE207" s="152"/>
      <c r="CF207" s="152"/>
      <c r="CG207" s="152"/>
      <c r="CH207" s="152"/>
      <c r="CI207" s="152"/>
      <c r="CJ207" s="152"/>
      <c r="CK207" s="152"/>
      <c r="CL207" s="152"/>
      <c r="CM207" s="152"/>
      <c r="CN207" s="152"/>
      <c r="CO207" s="152"/>
      <c r="CP207" s="152"/>
      <c r="CQ207" s="152"/>
      <c r="CR207" s="152"/>
      <c r="CS207" s="152"/>
      <c r="CT207" s="152"/>
    </row>
    <row r="208" spans="1:98" s="154" customFormat="1" hidden="1" outlineLevel="1" x14ac:dyDescent="0.25">
      <c r="A208" s="215" t="s">
        <v>461</v>
      </c>
      <c r="B208" s="217" t="s">
        <v>462</v>
      </c>
      <c r="C208" s="217" t="str">
        <f t="shared" si="3"/>
        <v>NC New Caledonia CCC: 1,093</v>
      </c>
      <c r="D208" s="216">
        <v>1.093</v>
      </c>
      <c r="E208" s="215" t="s">
        <v>253</v>
      </c>
      <c r="F208" s="152"/>
      <c r="G208" s="152"/>
      <c r="H208" s="152"/>
      <c r="I208" s="152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  <c r="AS208" s="152"/>
      <c r="AT208" s="152"/>
      <c r="AU208" s="152"/>
      <c r="AV208" s="152"/>
      <c r="AW208" s="152"/>
      <c r="AX208" s="152"/>
      <c r="AY208" s="152"/>
      <c r="AZ208" s="152"/>
      <c r="BA208" s="152"/>
      <c r="BB208" s="152"/>
      <c r="BC208" s="152"/>
      <c r="BD208" s="152"/>
      <c r="BE208" s="152"/>
      <c r="BF208" s="152"/>
      <c r="BG208" s="152"/>
      <c r="BH208" s="152"/>
      <c r="BI208" s="152"/>
      <c r="BJ208" s="152"/>
      <c r="BK208" s="152"/>
      <c r="BL208" s="152"/>
      <c r="BM208" s="152"/>
      <c r="BN208" s="152"/>
      <c r="BO208" s="152"/>
      <c r="BP208" s="152"/>
      <c r="BQ208" s="152"/>
      <c r="BR208" s="152"/>
      <c r="BS208" s="152"/>
      <c r="BT208" s="152"/>
      <c r="BU208" s="152"/>
      <c r="BV208" s="152"/>
      <c r="BW208" s="152"/>
      <c r="BX208" s="152"/>
      <c r="BY208" s="152"/>
      <c r="BZ208" s="152"/>
      <c r="CA208" s="152"/>
      <c r="CB208" s="152"/>
      <c r="CC208" s="152"/>
      <c r="CD208" s="152"/>
      <c r="CE208" s="152"/>
      <c r="CF208" s="152"/>
      <c r="CG208" s="152"/>
      <c r="CH208" s="152"/>
      <c r="CI208" s="152"/>
      <c r="CJ208" s="152"/>
      <c r="CK208" s="152"/>
      <c r="CL208" s="152"/>
      <c r="CM208" s="152"/>
      <c r="CN208" s="152"/>
      <c r="CO208" s="152"/>
      <c r="CP208" s="152"/>
      <c r="CQ208" s="152"/>
      <c r="CR208" s="152"/>
      <c r="CS208" s="152"/>
      <c r="CT208" s="152"/>
    </row>
    <row r="209" spans="1:98" s="154" customFormat="1" hidden="1" outlineLevel="1" x14ac:dyDescent="0.25">
      <c r="A209" s="215" t="s">
        <v>463</v>
      </c>
      <c r="B209" s="217" t="s">
        <v>464</v>
      </c>
      <c r="C209" s="217" t="str">
        <f t="shared" si="3"/>
        <v>NZ New Zealand CCC: 0,915</v>
      </c>
      <c r="D209" s="216">
        <v>0.91500000000000004</v>
      </c>
      <c r="E209" s="215" t="s">
        <v>253</v>
      </c>
      <c r="F209" s="152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  <c r="AS209" s="152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/>
      <c r="BD209" s="152"/>
      <c r="BE209" s="152"/>
      <c r="BF209" s="152"/>
      <c r="BG209" s="152"/>
      <c r="BH209" s="152"/>
      <c r="BI209" s="152"/>
      <c r="BJ209" s="152"/>
      <c r="BK209" s="152"/>
      <c r="BL209" s="152"/>
      <c r="BM209" s="152"/>
      <c r="BN209" s="152"/>
      <c r="BO209" s="152"/>
      <c r="BP209" s="152"/>
      <c r="BQ209" s="152"/>
      <c r="BR209" s="152"/>
      <c r="BS209" s="152"/>
      <c r="BT209" s="152"/>
      <c r="BU209" s="152"/>
      <c r="BV209" s="152"/>
      <c r="BW209" s="152"/>
      <c r="BX209" s="152"/>
      <c r="BY209" s="152"/>
      <c r="BZ209" s="152"/>
      <c r="CA209" s="152"/>
      <c r="CB209" s="152"/>
      <c r="CC209" s="152"/>
      <c r="CD209" s="152"/>
      <c r="CE209" s="152"/>
      <c r="CF209" s="152"/>
      <c r="CG209" s="152"/>
      <c r="CH209" s="152"/>
      <c r="CI209" s="152"/>
      <c r="CJ209" s="152"/>
      <c r="CK209" s="152"/>
      <c r="CL209" s="152"/>
      <c r="CM209" s="152"/>
      <c r="CN209" s="152"/>
      <c r="CO209" s="152"/>
      <c r="CP209" s="152"/>
      <c r="CQ209" s="152"/>
      <c r="CR209" s="152"/>
      <c r="CS209" s="152"/>
      <c r="CT209" s="152"/>
    </row>
    <row r="210" spans="1:98" s="154" customFormat="1" hidden="1" outlineLevel="1" x14ac:dyDescent="0.25">
      <c r="A210" s="215" t="s">
        <v>465</v>
      </c>
      <c r="B210" s="217" t="s">
        <v>466</v>
      </c>
      <c r="C210" s="217" t="str">
        <f t="shared" si="3"/>
        <v>NI Nicaragua CCC: 0,486</v>
      </c>
      <c r="D210" s="216">
        <v>0.48599999999999999</v>
      </c>
      <c r="E210" s="215" t="s">
        <v>253</v>
      </c>
      <c r="F210" s="152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  <c r="AA210" s="152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52"/>
      <c r="AS210" s="152"/>
      <c r="AT210" s="152"/>
      <c r="AU210" s="152"/>
      <c r="AV210" s="152"/>
      <c r="AW210" s="152"/>
      <c r="AX210" s="152"/>
      <c r="AY210" s="152"/>
      <c r="AZ210" s="152"/>
      <c r="BA210" s="152"/>
      <c r="BB210" s="152"/>
      <c r="BC210" s="152"/>
      <c r="BD210" s="152"/>
      <c r="BE210" s="152"/>
      <c r="BF210" s="152"/>
      <c r="BG210" s="152"/>
      <c r="BH210" s="152"/>
      <c r="BI210" s="152"/>
      <c r="BJ210" s="152"/>
      <c r="BK210" s="152"/>
      <c r="BL210" s="152"/>
      <c r="BM210" s="152"/>
      <c r="BN210" s="152"/>
      <c r="BO210" s="152"/>
      <c r="BP210" s="152"/>
      <c r="BQ210" s="152"/>
      <c r="BR210" s="152"/>
      <c r="BS210" s="152"/>
      <c r="BT210" s="152"/>
      <c r="BU210" s="152"/>
      <c r="BV210" s="152"/>
      <c r="BW210" s="152"/>
      <c r="BX210" s="152"/>
      <c r="BY210" s="152"/>
      <c r="BZ210" s="152"/>
      <c r="CA210" s="152"/>
      <c r="CB210" s="152"/>
      <c r="CC210" s="152"/>
      <c r="CD210" s="152"/>
      <c r="CE210" s="152"/>
      <c r="CF210" s="152"/>
      <c r="CG210" s="152"/>
      <c r="CH210" s="152"/>
      <c r="CI210" s="152"/>
      <c r="CJ210" s="152"/>
      <c r="CK210" s="152"/>
      <c r="CL210" s="152"/>
      <c r="CM210" s="152"/>
      <c r="CN210" s="152"/>
      <c r="CO210" s="152"/>
      <c r="CP210" s="152"/>
      <c r="CQ210" s="152"/>
      <c r="CR210" s="152"/>
      <c r="CS210" s="152"/>
      <c r="CT210" s="152"/>
    </row>
    <row r="211" spans="1:98" s="154" customFormat="1" hidden="1" outlineLevel="1" x14ac:dyDescent="0.25">
      <c r="A211" s="215" t="s">
        <v>467</v>
      </c>
      <c r="B211" s="217" t="s">
        <v>468</v>
      </c>
      <c r="C211" s="217" t="str">
        <f t="shared" si="3"/>
        <v>NE Niger (the) CCC: 0,769</v>
      </c>
      <c r="D211" s="216">
        <v>0.76900000000000002</v>
      </c>
      <c r="E211" s="215" t="s">
        <v>253</v>
      </c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  <c r="AS211" s="152"/>
      <c r="AT211" s="152"/>
      <c r="AU211" s="152"/>
      <c r="AV211" s="152"/>
      <c r="AW211" s="152"/>
      <c r="AX211" s="152"/>
      <c r="AY211" s="152"/>
      <c r="AZ211" s="152"/>
      <c r="BA211" s="152"/>
      <c r="BB211" s="152"/>
      <c r="BC211" s="152"/>
      <c r="BD211" s="152"/>
      <c r="BE211" s="152"/>
      <c r="BF211" s="152"/>
      <c r="BG211" s="152"/>
      <c r="BH211" s="152"/>
      <c r="BI211" s="152"/>
      <c r="BJ211" s="152"/>
      <c r="BK211" s="152"/>
      <c r="BL211" s="152"/>
      <c r="BM211" s="152"/>
      <c r="BN211" s="152"/>
      <c r="BO211" s="152"/>
      <c r="BP211" s="152"/>
      <c r="BQ211" s="152"/>
      <c r="BR211" s="152"/>
      <c r="BS211" s="152"/>
      <c r="BT211" s="152"/>
      <c r="BU211" s="152"/>
      <c r="BV211" s="152"/>
      <c r="BW211" s="152"/>
      <c r="BX211" s="152"/>
      <c r="BY211" s="152"/>
      <c r="BZ211" s="152"/>
      <c r="CA211" s="152"/>
      <c r="CB211" s="152"/>
      <c r="CC211" s="152"/>
      <c r="CD211" s="152"/>
      <c r="CE211" s="152"/>
      <c r="CF211" s="152"/>
      <c r="CG211" s="152"/>
      <c r="CH211" s="152"/>
      <c r="CI211" s="152"/>
      <c r="CJ211" s="152"/>
      <c r="CK211" s="152"/>
      <c r="CL211" s="152"/>
      <c r="CM211" s="152"/>
      <c r="CN211" s="152"/>
      <c r="CO211" s="152"/>
      <c r="CP211" s="152"/>
      <c r="CQ211" s="152"/>
      <c r="CR211" s="152"/>
      <c r="CS211" s="152"/>
      <c r="CT211" s="152"/>
    </row>
    <row r="212" spans="1:98" s="154" customFormat="1" hidden="1" outlineLevel="1" x14ac:dyDescent="0.25">
      <c r="A212" s="215" t="s">
        <v>469</v>
      </c>
      <c r="B212" s="217" t="s">
        <v>470</v>
      </c>
      <c r="C212" s="217" t="str">
        <f t="shared" si="3"/>
        <v>NG Nigeria CCC: 0,847</v>
      </c>
      <c r="D212" s="216">
        <v>0.84699999999999998</v>
      </c>
      <c r="E212" s="215" t="s">
        <v>253</v>
      </c>
      <c r="F212" s="152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52"/>
      <c r="AY212" s="152"/>
      <c r="AZ212" s="152"/>
      <c r="BA212" s="152"/>
      <c r="BB212" s="152"/>
      <c r="BC212" s="152"/>
      <c r="BD212" s="152"/>
      <c r="BE212" s="152"/>
      <c r="BF212" s="152"/>
      <c r="BG212" s="152"/>
      <c r="BH212" s="152"/>
      <c r="BI212" s="152"/>
      <c r="BJ212" s="152"/>
      <c r="BK212" s="152"/>
      <c r="BL212" s="152"/>
      <c r="BM212" s="152"/>
      <c r="BN212" s="152"/>
      <c r="BO212" s="152"/>
      <c r="BP212" s="152"/>
      <c r="BQ212" s="152"/>
      <c r="BR212" s="152"/>
      <c r="BS212" s="152"/>
      <c r="BT212" s="152"/>
      <c r="BU212" s="152"/>
      <c r="BV212" s="152"/>
      <c r="BW212" s="152"/>
      <c r="BX212" s="152"/>
      <c r="BY212" s="152"/>
      <c r="BZ212" s="152"/>
      <c r="CA212" s="152"/>
      <c r="CB212" s="152"/>
      <c r="CC212" s="152"/>
      <c r="CD212" s="152"/>
      <c r="CE212" s="152"/>
      <c r="CF212" s="152"/>
      <c r="CG212" s="152"/>
      <c r="CH212" s="152"/>
      <c r="CI212" s="152"/>
      <c r="CJ212" s="152"/>
      <c r="CK212" s="152"/>
      <c r="CL212" s="152"/>
      <c r="CM212" s="152"/>
      <c r="CN212" s="152"/>
      <c r="CO212" s="152"/>
      <c r="CP212" s="152"/>
      <c r="CQ212" s="152"/>
      <c r="CR212" s="152"/>
      <c r="CS212" s="152"/>
      <c r="CT212" s="152"/>
    </row>
    <row r="213" spans="1:98" s="154" customFormat="1" hidden="1" outlineLevel="1" x14ac:dyDescent="0.25">
      <c r="A213" s="215" t="s">
        <v>471</v>
      </c>
      <c r="B213" s="217" t="s">
        <v>472</v>
      </c>
      <c r="C213" s="217" t="str">
        <f t="shared" si="3"/>
        <v>MK North Macedonia CCC: 0,521</v>
      </c>
      <c r="D213" s="216">
        <v>0.52100000000000002</v>
      </c>
      <c r="E213" s="215" t="s">
        <v>250</v>
      </c>
      <c r="F213" s="152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  <c r="AS213" s="152"/>
      <c r="AT213" s="152"/>
      <c r="AU213" s="152"/>
      <c r="AV213" s="152"/>
      <c r="AW213" s="152"/>
      <c r="AX213" s="152"/>
      <c r="AY213" s="152"/>
      <c r="AZ213" s="152"/>
      <c r="BA213" s="152"/>
      <c r="BB213" s="152"/>
      <c r="BC213" s="152"/>
      <c r="BD213" s="152"/>
      <c r="BE213" s="152"/>
      <c r="BF213" s="152"/>
      <c r="BG213" s="152"/>
      <c r="BH213" s="152"/>
      <c r="BI213" s="152"/>
      <c r="BJ213" s="152"/>
      <c r="BK213" s="152"/>
      <c r="BL213" s="152"/>
      <c r="BM213" s="152"/>
      <c r="BN213" s="152"/>
      <c r="BO213" s="152"/>
      <c r="BP213" s="152"/>
      <c r="BQ213" s="152"/>
      <c r="BR213" s="152"/>
      <c r="BS213" s="152"/>
      <c r="BT213" s="152"/>
      <c r="BU213" s="152"/>
      <c r="BV213" s="152"/>
      <c r="BW213" s="152"/>
      <c r="BX213" s="152"/>
      <c r="BY213" s="152"/>
      <c r="BZ213" s="152"/>
      <c r="CA213" s="152"/>
      <c r="CB213" s="152"/>
      <c r="CC213" s="152"/>
      <c r="CD213" s="152"/>
      <c r="CE213" s="152"/>
      <c r="CF213" s="152"/>
      <c r="CG213" s="152"/>
      <c r="CH213" s="152"/>
      <c r="CI213" s="152"/>
      <c r="CJ213" s="152"/>
      <c r="CK213" s="152"/>
      <c r="CL213" s="152"/>
      <c r="CM213" s="152"/>
      <c r="CN213" s="152"/>
      <c r="CO213" s="152"/>
      <c r="CP213" s="152"/>
      <c r="CQ213" s="152"/>
      <c r="CR213" s="152"/>
      <c r="CS213" s="152"/>
      <c r="CT213" s="152"/>
    </row>
    <row r="214" spans="1:98" s="154" customFormat="1" hidden="1" outlineLevel="1" x14ac:dyDescent="0.25">
      <c r="A214" s="215" t="s">
        <v>473</v>
      </c>
      <c r="B214" s="217" t="s">
        <v>474</v>
      </c>
      <c r="C214" s="217" t="str">
        <f t="shared" si="3"/>
        <v>NO Norway CCC: 1,227</v>
      </c>
      <c r="D214" s="216">
        <v>1.2270000000000001</v>
      </c>
      <c r="E214" s="215" t="s">
        <v>250</v>
      </c>
      <c r="F214" s="152"/>
      <c r="G214" s="152"/>
      <c r="H214" s="152"/>
      <c r="I214" s="152"/>
      <c r="J214" s="152"/>
      <c r="K214" s="152"/>
      <c r="L214" s="152"/>
      <c r="M214" s="152"/>
      <c r="N214" s="152"/>
      <c r="O214" s="152"/>
      <c r="P214" s="152"/>
      <c r="Q214" s="152"/>
      <c r="R214" s="152"/>
      <c r="S214" s="152"/>
      <c r="T214" s="152"/>
      <c r="U214" s="152"/>
      <c r="V214" s="152"/>
      <c r="W214" s="152"/>
      <c r="X214" s="152"/>
      <c r="Y214" s="152"/>
      <c r="Z214" s="152"/>
      <c r="AA214" s="152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52"/>
      <c r="AU214" s="152"/>
      <c r="AV214" s="152"/>
      <c r="AW214" s="152"/>
      <c r="AX214" s="152"/>
      <c r="AY214" s="152"/>
      <c r="AZ214" s="152"/>
      <c r="BA214" s="152"/>
      <c r="BB214" s="152"/>
      <c r="BC214" s="152"/>
      <c r="BD214" s="152"/>
      <c r="BE214" s="152"/>
      <c r="BF214" s="152"/>
      <c r="BG214" s="152"/>
      <c r="BH214" s="152"/>
      <c r="BI214" s="152"/>
      <c r="BJ214" s="152"/>
      <c r="BK214" s="152"/>
      <c r="BL214" s="152"/>
      <c r="BM214" s="152"/>
      <c r="BN214" s="152"/>
      <c r="BO214" s="152"/>
      <c r="BP214" s="152"/>
      <c r="BQ214" s="152"/>
      <c r="BR214" s="152"/>
      <c r="BS214" s="152"/>
      <c r="BT214" s="152"/>
      <c r="BU214" s="152"/>
      <c r="BV214" s="152"/>
      <c r="BW214" s="152"/>
      <c r="BX214" s="152"/>
      <c r="BY214" s="152"/>
      <c r="BZ214" s="152"/>
      <c r="CA214" s="152"/>
      <c r="CB214" s="152"/>
      <c r="CC214" s="152"/>
      <c r="CD214" s="152"/>
      <c r="CE214" s="152"/>
      <c r="CF214" s="152"/>
      <c r="CG214" s="152"/>
      <c r="CH214" s="152"/>
      <c r="CI214" s="152"/>
      <c r="CJ214" s="152"/>
      <c r="CK214" s="152"/>
      <c r="CL214" s="152"/>
      <c r="CM214" s="152"/>
      <c r="CN214" s="152"/>
      <c r="CO214" s="152"/>
      <c r="CP214" s="152"/>
      <c r="CQ214" s="152"/>
      <c r="CR214" s="152"/>
      <c r="CS214" s="152"/>
      <c r="CT214" s="152"/>
    </row>
    <row r="215" spans="1:98" s="154" customFormat="1" hidden="1" outlineLevel="1" x14ac:dyDescent="0.25">
      <c r="A215" s="215" t="s">
        <v>475</v>
      </c>
      <c r="B215" s="217" t="s">
        <v>476</v>
      </c>
      <c r="C215" s="217" t="str">
        <f t="shared" si="3"/>
        <v>PK Pakistan CCC: 0,44</v>
      </c>
      <c r="D215" s="216">
        <v>0.44</v>
      </c>
      <c r="E215" s="215" t="s">
        <v>253</v>
      </c>
      <c r="F215" s="152"/>
      <c r="G215" s="152"/>
      <c r="H215" s="152"/>
      <c r="I215" s="152"/>
      <c r="J215" s="152"/>
      <c r="K215" s="152"/>
      <c r="L215" s="152"/>
      <c r="M215" s="152"/>
      <c r="N215" s="152"/>
      <c r="O215" s="152"/>
      <c r="P215" s="152"/>
      <c r="Q215" s="152"/>
      <c r="R215" s="152"/>
      <c r="S215" s="152"/>
      <c r="T215" s="152"/>
      <c r="U215" s="152"/>
      <c r="V215" s="152"/>
      <c r="W215" s="152"/>
      <c r="X215" s="152"/>
      <c r="Y215" s="152"/>
      <c r="Z215" s="152"/>
      <c r="AA215" s="152"/>
      <c r="AB215" s="152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52"/>
      <c r="AN215" s="152"/>
      <c r="AO215" s="152"/>
      <c r="AP215" s="152"/>
      <c r="AQ215" s="152"/>
      <c r="AR215" s="152"/>
      <c r="AS215" s="152"/>
      <c r="AT215" s="152"/>
      <c r="AU215" s="152"/>
      <c r="AV215" s="152"/>
      <c r="AW215" s="152"/>
      <c r="AX215" s="152"/>
      <c r="AY215" s="152"/>
      <c r="AZ215" s="152"/>
      <c r="BA215" s="152"/>
      <c r="BB215" s="152"/>
      <c r="BC215" s="152"/>
      <c r="BD215" s="152"/>
      <c r="BE215" s="152"/>
      <c r="BF215" s="152"/>
      <c r="BG215" s="152"/>
      <c r="BH215" s="152"/>
      <c r="BI215" s="152"/>
      <c r="BJ215" s="152"/>
      <c r="BK215" s="152"/>
      <c r="BL215" s="152"/>
      <c r="BM215" s="152"/>
      <c r="BN215" s="152"/>
      <c r="BO215" s="152"/>
      <c r="BP215" s="152"/>
      <c r="BQ215" s="152"/>
      <c r="BR215" s="152"/>
      <c r="BS215" s="152"/>
      <c r="BT215" s="152"/>
      <c r="BU215" s="152"/>
      <c r="BV215" s="152"/>
      <c r="BW215" s="152"/>
      <c r="BX215" s="152"/>
      <c r="BY215" s="152"/>
      <c r="BZ215" s="152"/>
      <c r="CA215" s="152"/>
      <c r="CB215" s="152"/>
      <c r="CC215" s="152"/>
      <c r="CD215" s="152"/>
      <c r="CE215" s="152"/>
      <c r="CF215" s="152"/>
      <c r="CG215" s="152"/>
      <c r="CH215" s="152"/>
      <c r="CI215" s="152"/>
      <c r="CJ215" s="152"/>
      <c r="CK215" s="152"/>
      <c r="CL215" s="152"/>
      <c r="CM215" s="152"/>
      <c r="CN215" s="152"/>
      <c r="CO215" s="152"/>
      <c r="CP215" s="152"/>
      <c r="CQ215" s="152"/>
      <c r="CR215" s="152"/>
      <c r="CS215" s="152"/>
      <c r="CT215" s="152"/>
    </row>
    <row r="216" spans="1:98" s="154" customFormat="1" hidden="1" outlineLevel="1" x14ac:dyDescent="0.25">
      <c r="A216" s="215" t="s">
        <v>477</v>
      </c>
      <c r="B216" s="217" t="s">
        <v>476</v>
      </c>
      <c r="C216" s="217" t="str">
        <f t="shared" si="3"/>
        <v>PS Pakistan CCC: 1,029</v>
      </c>
      <c r="D216" s="216">
        <v>1.0289999999999999</v>
      </c>
      <c r="E216" s="215" t="s">
        <v>253</v>
      </c>
      <c r="F216" s="152"/>
      <c r="G216" s="152"/>
      <c r="H216" s="152"/>
      <c r="I216" s="152"/>
      <c r="J216" s="152"/>
      <c r="K216" s="152"/>
      <c r="L216" s="152"/>
      <c r="M216" s="152"/>
      <c r="N216" s="152"/>
      <c r="O216" s="152"/>
      <c r="P216" s="152"/>
      <c r="Q216" s="152"/>
      <c r="R216" s="152"/>
      <c r="S216" s="152"/>
      <c r="T216" s="152"/>
      <c r="U216" s="152"/>
      <c r="V216" s="152"/>
      <c r="W216" s="152"/>
      <c r="X216" s="152"/>
      <c r="Y216" s="152"/>
      <c r="Z216" s="152"/>
      <c r="AA216" s="152"/>
      <c r="AB216" s="152"/>
      <c r="AC216" s="152"/>
      <c r="AD216" s="152"/>
      <c r="AE216" s="152"/>
      <c r="AF216" s="152"/>
      <c r="AG216" s="152"/>
      <c r="AH216" s="152"/>
      <c r="AI216" s="152"/>
      <c r="AJ216" s="152"/>
      <c r="AK216" s="152"/>
      <c r="AL216" s="152"/>
      <c r="AM216" s="152"/>
      <c r="AN216" s="152"/>
      <c r="AO216" s="152"/>
      <c r="AP216" s="152"/>
      <c r="AQ216" s="152"/>
      <c r="AR216" s="152"/>
      <c r="AS216" s="152"/>
      <c r="AT216" s="152"/>
      <c r="AU216" s="152"/>
      <c r="AV216" s="152"/>
      <c r="AW216" s="152"/>
      <c r="AX216" s="152"/>
      <c r="AY216" s="152"/>
      <c r="AZ216" s="152"/>
      <c r="BA216" s="152"/>
      <c r="BB216" s="152"/>
      <c r="BC216" s="152"/>
      <c r="BD216" s="152"/>
      <c r="BE216" s="152"/>
      <c r="BF216" s="152"/>
      <c r="BG216" s="152"/>
      <c r="BH216" s="152"/>
      <c r="BI216" s="152"/>
      <c r="BJ216" s="152"/>
      <c r="BK216" s="152"/>
      <c r="BL216" s="152"/>
      <c r="BM216" s="152"/>
      <c r="BN216" s="152"/>
      <c r="BO216" s="152"/>
      <c r="BP216" s="152"/>
      <c r="BQ216" s="152"/>
      <c r="BR216" s="152"/>
      <c r="BS216" s="152"/>
      <c r="BT216" s="152"/>
      <c r="BU216" s="152"/>
      <c r="BV216" s="152"/>
      <c r="BW216" s="152"/>
      <c r="BX216" s="152"/>
      <c r="BY216" s="152"/>
      <c r="BZ216" s="152"/>
      <c r="CA216" s="152"/>
      <c r="CB216" s="152"/>
      <c r="CC216" s="152"/>
      <c r="CD216" s="152"/>
      <c r="CE216" s="152"/>
      <c r="CF216" s="152"/>
      <c r="CG216" s="152"/>
      <c r="CH216" s="152"/>
      <c r="CI216" s="152"/>
      <c r="CJ216" s="152"/>
      <c r="CK216" s="152"/>
      <c r="CL216" s="152"/>
      <c r="CM216" s="152"/>
      <c r="CN216" s="152"/>
      <c r="CO216" s="152"/>
      <c r="CP216" s="152"/>
      <c r="CQ216" s="152"/>
      <c r="CR216" s="152"/>
      <c r="CS216" s="152"/>
      <c r="CT216" s="152"/>
    </row>
    <row r="217" spans="1:98" s="154" customFormat="1" hidden="1" outlineLevel="1" x14ac:dyDescent="0.25">
      <c r="A217" s="215" t="s">
        <v>478</v>
      </c>
      <c r="B217" s="217" t="s">
        <v>479</v>
      </c>
      <c r="C217" s="217" t="str">
        <f t="shared" si="3"/>
        <v>PA Panama CCC: 0,553</v>
      </c>
      <c r="D217" s="216">
        <v>0.55300000000000005</v>
      </c>
      <c r="E217" s="215" t="s">
        <v>253</v>
      </c>
      <c r="F217" s="152"/>
      <c r="G217" s="152"/>
      <c r="H217" s="152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Q217" s="152"/>
      <c r="AR217" s="152"/>
      <c r="AS217" s="152"/>
      <c r="AT217" s="152"/>
      <c r="AU217" s="152"/>
      <c r="AV217" s="152"/>
      <c r="AW217" s="152"/>
      <c r="AX217" s="152"/>
      <c r="AY217" s="152"/>
      <c r="AZ217" s="152"/>
      <c r="BA217" s="152"/>
      <c r="BB217" s="152"/>
      <c r="BC217" s="152"/>
      <c r="BD217" s="152"/>
      <c r="BE217" s="152"/>
      <c r="BF217" s="152"/>
      <c r="BG217" s="152"/>
      <c r="BH217" s="152"/>
      <c r="BI217" s="152"/>
      <c r="BJ217" s="152"/>
      <c r="BK217" s="152"/>
      <c r="BL217" s="152"/>
      <c r="BM217" s="152"/>
      <c r="BN217" s="152"/>
      <c r="BO217" s="152"/>
      <c r="BP217" s="152"/>
      <c r="BQ217" s="152"/>
      <c r="BR217" s="152"/>
      <c r="BS217" s="152"/>
      <c r="BT217" s="152"/>
      <c r="BU217" s="152"/>
      <c r="BV217" s="152"/>
      <c r="BW217" s="152"/>
      <c r="BX217" s="152"/>
      <c r="BY217" s="152"/>
      <c r="BZ217" s="152"/>
      <c r="CA217" s="152"/>
      <c r="CB217" s="152"/>
      <c r="CC217" s="152"/>
      <c r="CD217" s="152"/>
      <c r="CE217" s="152"/>
      <c r="CF217" s="152"/>
      <c r="CG217" s="152"/>
      <c r="CH217" s="152"/>
      <c r="CI217" s="152"/>
      <c r="CJ217" s="152"/>
      <c r="CK217" s="152"/>
      <c r="CL217" s="152"/>
      <c r="CM217" s="152"/>
      <c r="CN217" s="152"/>
      <c r="CO217" s="152"/>
      <c r="CP217" s="152"/>
      <c r="CQ217" s="152"/>
      <c r="CR217" s="152"/>
      <c r="CS217" s="152"/>
      <c r="CT217" s="152"/>
    </row>
    <row r="218" spans="1:98" s="154" customFormat="1" hidden="1" outlineLevel="1" x14ac:dyDescent="0.25">
      <c r="A218" s="215" t="s">
        <v>480</v>
      </c>
      <c r="B218" s="217" t="s">
        <v>481</v>
      </c>
      <c r="C218" s="217" t="str">
        <f t="shared" si="3"/>
        <v>PG Papua New Guinea CCC: 0,936</v>
      </c>
      <c r="D218" s="216">
        <v>0.93600000000000005</v>
      </c>
      <c r="E218" s="215" t="s">
        <v>253</v>
      </c>
      <c r="F218" s="152"/>
      <c r="G218" s="152"/>
      <c r="H218" s="152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  <c r="AA218" s="152"/>
      <c r="AB218" s="152"/>
      <c r="AC218" s="152"/>
      <c r="AD218" s="152"/>
      <c r="AE218" s="152"/>
      <c r="AF218" s="152"/>
      <c r="AG218" s="152"/>
      <c r="AH218" s="152"/>
      <c r="AI218" s="152"/>
      <c r="AJ218" s="152"/>
      <c r="AK218" s="152"/>
      <c r="AL218" s="152"/>
      <c r="AM218" s="152"/>
      <c r="AN218" s="152"/>
      <c r="AO218" s="152"/>
      <c r="AP218" s="152"/>
      <c r="AQ218" s="152"/>
      <c r="AR218" s="152"/>
      <c r="AS218" s="152"/>
      <c r="AT218" s="152"/>
      <c r="AU218" s="152"/>
      <c r="AV218" s="152"/>
      <c r="AW218" s="152"/>
      <c r="AX218" s="152"/>
      <c r="AY218" s="152"/>
      <c r="AZ218" s="152"/>
      <c r="BA218" s="152"/>
      <c r="BB218" s="152"/>
      <c r="BC218" s="152"/>
      <c r="BD218" s="152"/>
      <c r="BE218" s="152"/>
      <c r="BF218" s="152"/>
      <c r="BG218" s="152"/>
      <c r="BH218" s="152"/>
      <c r="BI218" s="152"/>
      <c r="BJ218" s="152"/>
      <c r="BK218" s="152"/>
      <c r="BL218" s="152"/>
      <c r="BM218" s="152"/>
      <c r="BN218" s="152"/>
      <c r="BO218" s="152"/>
      <c r="BP218" s="152"/>
      <c r="BQ218" s="152"/>
      <c r="BR218" s="152"/>
      <c r="BS218" s="152"/>
      <c r="BT218" s="152"/>
      <c r="BU218" s="152"/>
      <c r="BV218" s="152"/>
      <c r="BW218" s="152"/>
      <c r="BX218" s="152"/>
      <c r="BY218" s="152"/>
      <c r="BZ218" s="152"/>
      <c r="CA218" s="152"/>
      <c r="CB218" s="152"/>
      <c r="CC218" s="152"/>
      <c r="CD218" s="152"/>
      <c r="CE218" s="152"/>
      <c r="CF218" s="152"/>
      <c r="CG218" s="152"/>
      <c r="CH218" s="152"/>
      <c r="CI218" s="152"/>
      <c r="CJ218" s="152"/>
      <c r="CK218" s="152"/>
      <c r="CL218" s="152"/>
      <c r="CM218" s="152"/>
      <c r="CN218" s="152"/>
      <c r="CO218" s="152"/>
      <c r="CP218" s="152"/>
      <c r="CQ218" s="152"/>
      <c r="CR218" s="152"/>
      <c r="CS218" s="152"/>
      <c r="CT218" s="152"/>
    </row>
    <row r="219" spans="1:98" s="154" customFormat="1" hidden="1" outlineLevel="1" x14ac:dyDescent="0.25">
      <c r="A219" s="215" t="s">
        <v>482</v>
      </c>
      <c r="B219" s="217" t="s">
        <v>483</v>
      </c>
      <c r="C219" s="217" t="str">
        <f t="shared" si="3"/>
        <v>PY Paraguay CCC: 0,611</v>
      </c>
      <c r="D219" s="216">
        <v>0.61099999999999999</v>
      </c>
      <c r="E219" s="215" t="s">
        <v>253</v>
      </c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  <c r="AA219" s="152"/>
      <c r="AB219" s="152"/>
      <c r="AC219" s="152"/>
      <c r="AD219" s="152"/>
      <c r="AE219" s="152"/>
      <c r="AF219" s="152"/>
      <c r="AG219" s="152"/>
      <c r="AH219" s="152"/>
      <c r="AI219" s="152"/>
      <c r="AJ219" s="152"/>
      <c r="AK219" s="152"/>
      <c r="AL219" s="152"/>
      <c r="AM219" s="152"/>
      <c r="AN219" s="152"/>
      <c r="AO219" s="152"/>
      <c r="AP219" s="152"/>
      <c r="AQ219" s="152"/>
      <c r="AR219" s="152"/>
      <c r="AS219" s="152"/>
      <c r="AT219" s="152"/>
      <c r="AU219" s="152"/>
      <c r="AV219" s="152"/>
      <c r="AW219" s="152"/>
      <c r="AX219" s="152"/>
      <c r="AY219" s="152"/>
      <c r="AZ219" s="152"/>
      <c r="BA219" s="152"/>
      <c r="BB219" s="152"/>
      <c r="BC219" s="152"/>
      <c r="BD219" s="152"/>
      <c r="BE219" s="152"/>
      <c r="BF219" s="152"/>
      <c r="BG219" s="152"/>
      <c r="BH219" s="152"/>
      <c r="BI219" s="152"/>
      <c r="BJ219" s="152"/>
      <c r="BK219" s="152"/>
      <c r="BL219" s="152"/>
      <c r="BM219" s="152"/>
      <c r="BN219" s="152"/>
      <c r="BO219" s="152"/>
      <c r="BP219" s="152"/>
      <c r="BQ219" s="152"/>
      <c r="BR219" s="152"/>
      <c r="BS219" s="152"/>
      <c r="BT219" s="152"/>
      <c r="BU219" s="152"/>
      <c r="BV219" s="152"/>
      <c r="BW219" s="152"/>
      <c r="BX219" s="152"/>
      <c r="BY219" s="152"/>
      <c r="BZ219" s="152"/>
      <c r="CA219" s="152"/>
      <c r="CB219" s="152"/>
      <c r="CC219" s="152"/>
      <c r="CD219" s="152"/>
      <c r="CE219" s="152"/>
      <c r="CF219" s="152"/>
      <c r="CG219" s="152"/>
      <c r="CH219" s="152"/>
      <c r="CI219" s="152"/>
      <c r="CJ219" s="152"/>
      <c r="CK219" s="152"/>
      <c r="CL219" s="152"/>
      <c r="CM219" s="152"/>
      <c r="CN219" s="152"/>
      <c r="CO219" s="152"/>
      <c r="CP219" s="152"/>
      <c r="CQ219" s="152"/>
      <c r="CR219" s="152"/>
      <c r="CS219" s="152"/>
      <c r="CT219" s="152"/>
    </row>
    <row r="220" spans="1:98" s="154" customFormat="1" hidden="1" outlineLevel="1" x14ac:dyDescent="0.25">
      <c r="A220" s="215" t="s">
        <v>484</v>
      </c>
      <c r="B220" s="217" t="s">
        <v>485</v>
      </c>
      <c r="C220" s="217" t="str">
        <f t="shared" si="3"/>
        <v>PE Peru CCC: 0,723</v>
      </c>
      <c r="D220" s="216">
        <v>0.72299999999999998</v>
      </c>
      <c r="E220" s="215" t="s">
        <v>253</v>
      </c>
      <c r="F220" s="152"/>
      <c r="G220" s="152"/>
      <c r="H220" s="152"/>
      <c r="I220" s="152"/>
      <c r="J220" s="152"/>
      <c r="K220" s="152"/>
      <c r="L220" s="152"/>
      <c r="M220" s="152"/>
      <c r="N220" s="152"/>
      <c r="O220" s="152"/>
      <c r="P220" s="152"/>
      <c r="Q220" s="152"/>
      <c r="R220" s="152"/>
      <c r="S220" s="152"/>
      <c r="T220" s="152"/>
      <c r="U220" s="152"/>
      <c r="V220" s="152"/>
      <c r="W220" s="152"/>
      <c r="X220" s="152"/>
      <c r="Y220" s="152"/>
      <c r="Z220" s="152"/>
      <c r="AA220" s="152"/>
      <c r="AB220" s="152"/>
      <c r="AC220" s="152"/>
      <c r="AD220" s="152"/>
      <c r="AE220" s="152"/>
      <c r="AF220" s="152"/>
      <c r="AG220" s="152"/>
      <c r="AH220" s="152"/>
      <c r="AI220" s="152"/>
      <c r="AJ220" s="152"/>
      <c r="AK220" s="152"/>
      <c r="AL220" s="152"/>
      <c r="AM220" s="152"/>
      <c r="AN220" s="152"/>
      <c r="AO220" s="152"/>
      <c r="AP220" s="152"/>
      <c r="AQ220" s="152"/>
      <c r="AR220" s="152"/>
      <c r="AS220" s="152"/>
      <c r="AT220" s="152"/>
      <c r="AU220" s="152"/>
      <c r="AV220" s="152"/>
      <c r="AW220" s="152"/>
      <c r="AX220" s="152"/>
      <c r="AY220" s="152"/>
      <c r="AZ220" s="152"/>
      <c r="BA220" s="152"/>
      <c r="BB220" s="152"/>
      <c r="BC220" s="152"/>
      <c r="BD220" s="152"/>
      <c r="BE220" s="152"/>
      <c r="BF220" s="152"/>
      <c r="BG220" s="152"/>
      <c r="BH220" s="152"/>
      <c r="BI220" s="152"/>
      <c r="BJ220" s="152"/>
      <c r="BK220" s="152"/>
      <c r="BL220" s="152"/>
      <c r="BM220" s="152"/>
      <c r="BN220" s="152"/>
      <c r="BO220" s="152"/>
      <c r="BP220" s="152"/>
      <c r="BQ220" s="152"/>
      <c r="BR220" s="152"/>
      <c r="BS220" s="152"/>
      <c r="BT220" s="152"/>
      <c r="BU220" s="152"/>
      <c r="BV220" s="152"/>
      <c r="BW220" s="152"/>
      <c r="BX220" s="152"/>
      <c r="BY220" s="152"/>
      <c r="BZ220" s="152"/>
      <c r="CA220" s="152"/>
      <c r="CB220" s="152"/>
      <c r="CC220" s="152"/>
      <c r="CD220" s="152"/>
      <c r="CE220" s="152"/>
      <c r="CF220" s="152"/>
      <c r="CG220" s="152"/>
      <c r="CH220" s="152"/>
      <c r="CI220" s="152"/>
      <c r="CJ220" s="152"/>
      <c r="CK220" s="152"/>
      <c r="CL220" s="152"/>
      <c r="CM220" s="152"/>
      <c r="CN220" s="152"/>
      <c r="CO220" s="152"/>
      <c r="CP220" s="152"/>
      <c r="CQ220" s="152"/>
      <c r="CR220" s="152"/>
      <c r="CS220" s="152"/>
      <c r="CT220" s="152"/>
    </row>
    <row r="221" spans="1:98" s="154" customFormat="1" hidden="1" outlineLevel="1" x14ac:dyDescent="0.25">
      <c r="A221" s="215" t="s">
        <v>486</v>
      </c>
      <c r="B221" s="217" t="s">
        <v>487</v>
      </c>
      <c r="C221" s="217" t="str">
        <f t="shared" si="3"/>
        <v>PH Philippines (the) CCC: 0,655</v>
      </c>
      <c r="D221" s="216">
        <v>0.65500000000000003</v>
      </c>
      <c r="E221" s="215" t="s">
        <v>253</v>
      </c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52"/>
      <c r="W221" s="152"/>
      <c r="X221" s="152"/>
      <c r="Y221" s="152"/>
      <c r="Z221" s="152"/>
      <c r="AA221" s="152"/>
      <c r="AB221" s="152"/>
      <c r="AC221" s="152"/>
      <c r="AD221" s="152"/>
      <c r="AE221" s="152"/>
      <c r="AF221" s="152"/>
      <c r="AG221" s="152"/>
      <c r="AH221" s="152"/>
      <c r="AI221" s="152"/>
      <c r="AJ221" s="152"/>
      <c r="AK221" s="152"/>
      <c r="AL221" s="152"/>
      <c r="AM221" s="152"/>
      <c r="AN221" s="152"/>
      <c r="AO221" s="152"/>
      <c r="AP221" s="152"/>
      <c r="AQ221" s="152"/>
      <c r="AR221" s="152"/>
      <c r="AS221" s="152"/>
      <c r="AT221" s="152"/>
      <c r="AU221" s="152"/>
      <c r="AV221" s="152"/>
      <c r="AW221" s="152"/>
      <c r="AX221" s="152"/>
      <c r="AY221" s="152"/>
      <c r="AZ221" s="152"/>
      <c r="BA221" s="152"/>
      <c r="BB221" s="152"/>
      <c r="BC221" s="152"/>
      <c r="BD221" s="152"/>
      <c r="BE221" s="152"/>
      <c r="BF221" s="152"/>
      <c r="BG221" s="152"/>
      <c r="BH221" s="152"/>
      <c r="BI221" s="152"/>
      <c r="BJ221" s="152"/>
      <c r="BK221" s="152"/>
      <c r="BL221" s="152"/>
      <c r="BM221" s="152"/>
      <c r="BN221" s="152"/>
      <c r="BO221" s="152"/>
      <c r="BP221" s="152"/>
      <c r="BQ221" s="152"/>
      <c r="BR221" s="152"/>
      <c r="BS221" s="152"/>
      <c r="BT221" s="152"/>
      <c r="BU221" s="152"/>
      <c r="BV221" s="152"/>
      <c r="BW221" s="152"/>
      <c r="BX221" s="152"/>
      <c r="BY221" s="152"/>
      <c r="BZ221" s="152"/>
      <c r="CA221" s="152"/>
      <c r="CB221" s="152"/>
      <c r="CC221" s="152"/>
      <c r="CD221" s="152"/>
      <c r="CE221" s="152"/>
      <c r="CF221" s="152"/>
      <c r="CG221" s="152"/>
      <c r="CH221" s="152"/>
      <c r="CI221" s="152"/>
      <c r="CJ221" s="152"/>
      <c r="CK221" s="152"/>
      <c r="CL221" s="152"/>
      <c r="CM221" s="152"/>
      <c r="CN221" s="152"/>
      <c r="CO221" s="152"/>
      <c r="CP221" s="152"/>
      <c r="CQ221" s="152"/>
      <c r="CR221" s="152"/>
      <c r="CS221" s="152"/>
      <c r="CT221" s="152"/>
    </row>
    <row r="222" spans="1:98" s="154" customFormat="1" hidden="1" outlineLevel="1" x14ac:dyDescent="0.25">
      <c r="A222" s="215" t="s">
        <v>488</v>
      </c>
      <c r="B222" s="217" t="s">
        <v>489</v>
      </c>
      <c r="C222" s="217" t="str">
        <f t="shared" si="3"/>
        <v>PL Poland CCC: 0,676</v>
      </c>
      <c r="D222" s="216">
        <v>0.67600000000000005</v>
      </c>
      <c r="E222" s="215" t="s">
        <v>264</v>
      </c>
      <c r="F222" s="152"/>
      <c r="G222" s="152"/>
      <c r="H222" s="152"/>
      <c r="I222" s="152"/>
      <c r="J222" s="152"/>
      <c r="K222" s="152"/>
      <c r="L222" s="152"/>
      <c r="M222" s="152"/>
      <c r="N222" s="152"/>
      <c r="O222" s="152"/>
      <c r="P222" s="152"/>
      <c r="Q222" s="152"/>
      <c r="R222" s="152"/>
      <c r="S222" s="152"/>
      <c r="T222" s="152"/>
      <c r="U222" s="152"/>
      <c r="V222" s="152"/>
      <c r="W222" s="152"/>
      <c r="X222" s="152"/>
      <c r="Y222" s="152"/>
      <c r="Z222" s="152"/>
      <c r="AA222" s="152"/>
      <c r="AB222" s="152"/>
      <c r="AC222" s="152"/>
      <c r="AD222" s="152"/>
      <c r="AE222" s="152"/>
      <c r="AF222" s="152"/>
      <c r="AG222" s="152"/>
      <c r="AH222" s="152"/>
      <c r="AI222" s="152"/>
      <c r="AJ222" s="152"/>
      <c r="AK222" s="152"/>
      <c r="AL222" s="152"/>
      <c r="AM222" s="152"/>
      <c r="AN222" s="152"/>
      <c r="AO222" s="152"/>
      <c r="AP222" s="152"/>
      <c r="AQ222" s="152"/>
      <c r="AR222" s="152"/>
      <c r="AS222" s="152"/>
      <c r="AT222" s="152"/>
      <c r="AU222" s="152"/>
      <c r="AV222" s="152"/>
      <c r="AW222" s="152"/>
      <c r="AX222" s="152"/>
      <c r="AY222" s="152"/>
      <c r="AZ222" s="152"/>
      <c r="BA222" s="152"/>
      <c r="BB222" s="152"/>
      <c r="BC222" s="152"/>
      <c r="BD222" s="152"/>
      <c r="BE222" s="152"/>
      <c r="BF222" s="152"/>
      <c r="BG222" s="152"/>
      <c r="BH222" s="152"/>
      <c r="BI222" s="152"/>
      <c r="BJ222" s="152"/>
      <c r="BK222" s="152"/>
      <c r="BL222" s="152"/>
      <c r="BM222" s="152"/>
      <c r="BN222" s="152"/>
      <c r="BO222" s="152"/>
      <c r="BP222" s="152"/>
      <c r="BQ222" s="152"/>
      <c r="BR222" s="152"/>
      <c r="BS222" s="152"/>
      <c r="BT222" s="152"/>
      <c r="BU222" s="152"/>
      <c r="BV222" s="152"/>
      <c r="BW222" s="152"/>
      <c r="BX222" s="152"/>
      <c r="BY222" s="152"/>
      <c r="BZ222" s="152"/>
      <c r="CA222" s="152"/>
      <c r="CB222" s="152"/>
      <c r="CC222" s="152"/>
      <c r="CD222" s="152"/>
      <c r="CE222" s="152"/>
      <c r="CF222" s="152"/>
      <c r="CG222" s="152"/>
      <c r="CH222" s="152"/>
      <c r="CI222" s="152"/>
      <c r="CJ222" s="152"/>
      <c r="CK222" s="152"/>
      <c r="CL222" s="152"/>
      <c r="CM222" s="152"/>
      <c r="CN222" s="152"/>
      <c r="CO222" s="152"/>
      <c r="CP222" s="152"/>
      <c r="CQ222" s="152"/>
      <c r="CR222" s="152"/>
      <c r="CS222" s="152"/>
      <c r="CT222" s="152"/>
    </row>
    <row r="223" spans="1:98" s="154" customFormat="1" hidden="1" outlineLevel="1" x14ac:dyDescent="0.25">
      <c r="A223" s="215" t="s">
        <v>490</v>
      </c>
      <c r="B223" s="217" t="s">
        <v>491</v>
      </c>
      <c r="C223" s="217" t="str">
        <f t="shared" si="3"/>
        <v>PT Portugal CCC: 0,763</v>
      </c>
      <c r="D223" s="216">
        <v>0.76300000000000001</v>
      </c>
      <c r="E223" s="215" t="s">
        <v>264</v>
      </c>
      <c r="F223" s="152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  <c r="AA223" s="152"/>
      <c r="AB223" s="152"/>
      <c r="AC223" s="152"/>
      <c r="AD223" s="152"/>
      <c r="AE223" s="152"/>
      <c r="AF223" s="152"/>
      <c r="AG223" s="152"/>
      <c r="AH223" s="152"/>
      <c r="AI223" s="152"/>
      <c r="AJ223" s="152"/>
      <c r="AK223" s="152"/>
      <c r="AL223" s="152"/>
      <c r="AM223" s="152"/>
      <c r="AN223" s="152"/>
      <c r="AO223" s="152"/>
      <c r="AP223" s="152"/>
      <c r="AQ223" s="152"/>
      <c r="AR223" s="152"/>
      <c r="AS223" s="152"/>
      <c r="AT223" s="152"/>
      <c r="AU223" s="152"/>
      <c r="AV223" s="152"/>
      <c r="AW223" s="152"/>
      <c r="AX223" s="152"/>
      <c r="AY223" s="152"/>
      <c r="AZ223" s="152"/>
      <c r="BA223" s="152"/>
      <c r="BB223" s="152"/>
      <c r="BC223" s="152"/>
      <c r="BD223" s="152"/>
      <c r="BE223" s="152"/>
      <c r="BF223" s="152"/>
      <c r="BG223" s="152"/>
      <c r="BH223" s="152"/>
      <c r="BI223" s="152"/>
      <c r="BJ223" s="152"/>
      <c r="BK223" s="152"/>
      <c r="BL223" s="152"/>
      <c r="BM223" s="152"/>
      <c r="BN223" s="152"/>
      <c r="BO223" s="152"/>
      <c r="BP223" s="152"/>
      <c r="BQ223" s="152"/>
      <c r="BR223" s="152"/>
      <c r="BS223" s="152"/>
      <c r="BT223" s="152"/>
      <c r="BU223" s="152"/>
      <c r="BV223" s="152"/>
      <c r="BW223" s="152"/>
      <c r="BX223" s="152"/>
      <c r="BY223" s="152"/>
      <c r="BZ223" s="152"/>
      <c r="CA223" s="152"/>
      <c r="CB223" s="152"/>
      <c r="CC223" s="152"/>
      <c r="CD223" s="152"/>
      <c r="CE223" s="152"/>
      <c r="CF223" s="152"/>
      <c r="CG223" s="152"/>
      <c r="CH223" s="152"/>
      <c r="CI223" s="152"/>
      <c r="CJ223" s="152"/>
      <c r="CK223" s="152"/>
      <c r="CL223" s="152"/>
      <c r="CM223" s="152"/>
      <c r="CN223" s="152"/>
      <c r="CO223" s="152"/>
      <c r="CP223" s="152"/>
      <c r="CQ223" s="152"/>
      <c r="CR223" s="152"/>
      <c r="CS223" s="152"/>
      <c r="CT223" s="152"/>
    </row>
    <row r="224" spans="1:98" s="154" customFormat="1" hidden="1" outlineLevel="1" x14ac:dyDescent="0.25">
      <c r="A224" s="215" t="s">
        <v>492</v>
      </c>
      <c r="B224" s="217" t="s">
        <v>493</v>
      </c>
      <c r="C224" s="217" t="str">
        <f t="shared" si="3"/>
        <v>RO Romania CCC: 0,609</v>
      </c>
      <c r="D224" s="216">
        <v>0.60899999999999999</v>
      </c>
      <c r="E224" s="215" t="s">
        <v>264</v>
      </c>
      <c r="F224" s="152"/>
      <c r="G224" s="152"/>
      <c r="H224" s="152"/>
      <c r="I224" s="152"/>
      <c r="J224" s="152"/>
      <c r="K224" s="152"/>
      <c r="L224" s="152"/>
      <c r="M224" s="152"/>
      <c r="N224" s="152"/>
      <c r="O224" s="152"/>
      <c r="P224" s="152"/>
      <c r="Q224" s="152"/>
      <c r="R224" s="152"/>
      <c r="S224" s="152"/>
      <c r="T224" s="152"/>
      <c r="U224" s="152"/>
      <c r="V224" s="152"/>
      <c r="W224" s="152"/>
      <c r="X224" s="152"/>
      <c r="Y224" s="152"/>
      <c r="Z224" s="152"/>
      <c r="AA224" s="152"/>
      <c r="AB224" s="152"/>
      <c r="AC224" s="152"/>
      <c r="AD224" s="152"/>
      <c r="AE224" s="152"/>
      <c r="AF224" s="152"/>
      <c r="AG224" s="152"/>
      <c r="AH224" s="152"/>
      <c r="AI224" s="152"/>
      <c r="AJ224" s="152"/>
      <c r="AK224" s="152"/>
      <c r="AL224" s="152"/>
      <c r="AM224" s="152"/>
      <c r="AN224" s="152"/>
      <c r="AO224" s="152"/>
      <c r="AP224" s="152"/>
      <c r="AQ224" s="152"/>
      <c r="AR224" s="152"/>
      <c r="AS224" s="152"/>
      <c r="AT224" s="152"/>
      <c r="AU224" s="152"/>
      <c r="AV224" s="152"/>
      <c r="AW224" s="152"/>
      <c r="AX224" s="152"/>
      <c r="AY224" s="152"/>
      <c r="AZ224" s="152"/>
      <c r="BA224" s="152"/>
      <c r="BB224" s="152"/>
      <c r="BC224" s="152"/>
      <c r="BD224" s="152"/>
      <c r="BE224" s="152"/>
      <c r="BF224" s="152"/>
      <c r="BG224" s="152"/>
      <c r="BH224" s="152"/>
      <c r="BI224" s="152"/>
      <c r="BJ224" s="152"/>
      <c r="BK224" s="152"/>
      <c r="BL224" s="152"/>
      <c r="BM224" s="152"/>
      <c r="BN224" s="152"/>
      <c r="BO224" s="152"/>
      <c r="BP224" s="152"/>
      <c r="BQ224" s="152"/>
      <c r="BR224" s="152"/>
      <c r="BS224" s="152"/>
      <c r="BT224" s="152"/>
      <c r="BU224" s="152"/>
      <c r="BV224" s="152"/>
      <c r="BW224" s="152"/>
      <c r="BX224" s="152"/>
      <c r="BY224" s="152"/>
      <c r="BZ224" s="152"/>
      <c r="CA224" s="152"/>
      <c r="CB224" s="152"/>
      <c r="CC224" s="152"/>
      <c r="CD224" s="152"/>
      <c r="CE224" s="152"/>
      <c r="CF224" s="152"/>
      <c r="CG224" s="152"/>
      <c r="CH224" s="152"/>
      <c r="CI224" s="152"/>
      <c r="CJ224" s="152"/>
      <c r="CK224" s="152"/>
      <c r="CL224" s="152"/>
      <c r="CM224" s="152"/>
      <c r="CN224" s="152"/>
      <c r="CO224" s="152"/>
      <c r="CP224" s="152"/>
      <c r="CQ224" s="152"/>
      <c r="CR224" s="152"/>
      <c r="CS224" s="152"/>
      <c r="CT224" s="152"/>
    </row>
    <row r="225" spans="1:98" s="154" customFormat="1" hidden="1" outlineLevel="1" x14ac:dyDescent="0.25">
      <c r="A225" s="215" t="s">
        <v>494</v>
      </c>
      <c r="B225" s="217" t="s">
        <v>495</v>
      </c>
      <c r="C225" s="217" t="str">
        <f t="shared" si="3"/>
        <v>RU Russian Federation (the) CCC: 0,975</v>
      </c>
      <c r="D225" s="216">
        <v>0.97499999999999998</v>
      </c>
      <c r="E225" s="215" t="s">
        <v>253</v>
      </c>
      <c r="F225" s="152"/>
      <c r="G225" s="152"/>
      <c r="H225" s="152"/>
      <c r="I225" s="152"/>
      <c r="J225" s="152"/>
      <c r="K225" s="152"/>
      <c r="L225" s="152"/>
      <c r="M225" s="152"/>
      <c r="N225" s="152"/>
      <c r="O225" s="152"/>
      <c r="P225" s="152"/>
      <c r="Q225" s="152"/>
      <c r="R225" s="152"/>
      <c r="S225" s="152"/>
      <c r="T225" s="152"/>
      <c r="U225" s="152"/>
      <c r="V225" s="152"/>
      <c r="W225" s="152"/>
      <c r="X225" s="152"/>
      <c r="Y225" s="152"/>
      <c r="Z225" s="152"/>
      <c r="AA225" s="152"/>
      <c r="AB225" s="152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52"/>
      <c r="AM225" s="152"/>
      <c r="AN225" s="152"/>
      <c r="AO225" s="152"/>
      <c r="AP225" s="152"/>
      <c r="AQ225" s="152"/>
      <c r="AR225" s="152"/>
      <c r="AS225" s="152"/>
      <c r="AT225" s="152"/>
      <c r="AU225" s="152"/>
      <c r="AV225" s="152"/>
      <c r="AW225" s="152"/>
      <c r="AX225" s="152"/>
      <c r="AY225" s="152"/>
      <c r="AZ225" s="152"/>
      <c r="BA225" s="152"/>
      <c r="BB225" s="152"/>
      <c r="BC225" s="152"/>
      <c r="BD225" s="152"/>
      <c r="BE225" s="152"/>
      <c r="BF225" s="152"/>
      <c r="BG225" s="152"/>
      <c r="BH225" s="152"/>
      <c r="BI225" s="152"/>
      <c r="BJ225" s="152"/>
      <c r="BK225" s="152"/>
      <c r="BL225" s="152"/>
      <c r="BM225" s="152"/>
      <c r="BN225" s="152"/>
      <c r="BO225" s="152"/>
      <c r="BP225" s="152"/>
      <c r="BQ225" s="152"/>
      <c r="BR225" s="152"/>
      <c r="BS225" s="152"/>
      <c r="BT225" s="152"/>
      <c r="BU225" s="152"/>
      <c r="BV225" s="152"/>
      <c r="BW225" s="152"/>
      <c r="BX225" s="152"/>
      <c r="BY225" s="152"/>
      <c r="BZ225" s="152"/>
      <c r="CA225" s="152"/>
      <c r="CB225" s="152"/>
      <c r="CC225" s="152"/>
      <c r="CD225" s="152"/>
      <c r="CE225" s="152"/>
      <c r="CF225" s="152"/>
      <c r="CG225" s="152"/>
      <c r="CH225" s="152"/>
      <c r="CI225" s="152"/>
      <c r="CJ225" s="152"/>
      <c r="CK225" s="152"/>
      <c r="CL225" s="152"/>
      <c r="CM225" s="152"/>
      <c r="CN225" s="152"/>
      <c r="CO225" s="152"/>
      <c r="CP225" s="152"/>
      <c r="CQ225" s="152"/>
      <c r="CR225" s="152"/>
      <c r="CS225" s="152"/>
      <c r="CT225" s="152"/>
    </row>
    <row r="226" spans="1:98" s="154" customFormat="1" hidden="1" outlineLevel="1" x14ac:dyDescent="0.25">
      <c r="A226" s="215" t="s">
        <v>496</v>
      </c>
      <c r="B226" s="217" t="s">
        <v>497</v>
      </c>
      <c r="C226" s="217" t="str">
        <f t="shared" si="3"/>
        <v>RW Rwanda CCC: 0,746</v>
      </c>
      <c r="D226" s="216">
        <v>0.746</v>
      </c>
      <c r="E226" s="215" t="s">
        <v>253</v>
      </c>
      <c r="F226" s="152"/>
      <c r="G226" s="152"/>
      <c r="H226" s="152"/>
      <c r="I226" s="152"/>
      <c r="J226" s="152"/>
      <c r="K226" s="152"/>
      <c r="L226" s="152"/>
      <c r="M226" s="152"/>
      <c r="N226" s="152"/>
      <c r="O226" s="152"/>
      <c r="P226" s="152"/>
      <c r="Q226" s="152"/>
      <c r="R226" s="152"/>
      <c r="S226" s="152"/>
      <c r="T226" s="152"/>
      <c r="U226" s="152"/>
      <c r="V226" s="152"/>
      <c r="W226" s="152"/>
      <c r="X226" s="152"/>
      <c r="Y226" s="152"/>
      <c r="Z226" s="152"/>
      <c r="AA226" s="152"/>
      <c r="AB226" s="152"/>
      <c r="AC226" s="152"/>
      <c r="AD226" s="152"/>
      <c r="AE226" s="152"/>
      <c r="AF226" s="152"/>
      <c r="AG226" s="152"/>
      <c r="AH226" s="152"/>
      <c r="AI226" s="152"/>
      <c r="AJ226" s="152"/>
      <c r="AK226" s="152"/>
      <c r="AL226" s="152"/>
      <c r="AM226" s="152"/>
      <c r="AN226" s="152"/>
      <c r="AO226" s="152"/>
      <c r="AP226" s="152"/>
      <c r="AQ226" s="152"/>
      <c r="AR226" s="152"/>
      <c r="AS226" s="152"/>
      <c r="AT226" s="152"/>
      <c r="AU226" s="152"/>
      <c r="AV226" s="152"/>
      <c r="AW226" s="152"/>
      <c r="AX226" s="152"/>
      <c r="AY226" s="152"/>
      <c r="AZ226" s="152"/>
      <c r="BA226" s="152"/>
      <c r="BB226" s="152"/>
      <c r="BC226" s="152"/>
      <c r="BD226" s="152"/>
      <c r="BE226" s="152"/>
      <c r="BF226" s="152"/>
      <c r="BG226" s="152"/>
      <c r="BH226" s="152"/>
      <c r="BI226" s="152"/>
      <c r="BJ226" s="152"/>
      <c r="BK226" s="152"/>
      <c r="BL226" s="152"/>
      <c r="BM226" s="152"/>
      <c r="BN226" s="152"/>
      <c r="BO226" s="152"/>
      <c r="BP226" s="152"/>
      <c r="BQ226" s="152"/>
      <c r="BR226" s="152"/>
      <c r="BS226" s="152"/>
      <c r="BT226" s="152"/>
      <c r="BU226" s="152"/>
      <c r="BV226" s="152"/>
      <c r="BW226" s="152"/>
      <c r="BX226" s="152"/>
      <c r="BY226" s="152"/>
      <c r="BZ226" s="152"/>
      <c r="CA226" s="152"/>
      <c r="CB226" s="152"/>
      <c r="CC226" s="152"/>
      <c r="CD226" s="152"/>
      <c r="CE226" s="152"/>
      <c r="CF226" s="152"/>
      <c r="CG226" s="152"/>
      <c r="CH226" s="152"/>
      <c r="CI226" s="152"/>
      <c r="CJ226" s="152"/>
      <c r="CK226" s="152"/>
      <c r="CL226" s="152"/>
      <c r="CM226" s="152"/>
      <c r="CN226" s="152"/>
      <c r="CO226" s="152"/>
      <c r="CP226" s="152"/>
      <c r="CQ226" s="152"/>
      <c r="CR226" s="152"/>
      <c r="CS226" s="152"/>
      <c r="CT226" s="152"/>
    </row>
    <row r="227" spans="1:98" s="154" customFormat="1" hidden="1" outlineLevel="1" x14ac:dyDescent="0.25">
      <c r="A227" s="215" t="s">
        <v>498</v>
      </c>
      <c r="B227" s="217" t="s">
        <v>499</v>
      </c>
      <c r="C227" s="217" t="str">
        <f t="shared" si="3"/>
        <v>WS Samoa CCC: 0,741</v>
      </c>
      <c r="D227" s="216">
        <v>0.74099999999999999</v>
      </c>
      <c r="E227" s="215" t="s">
        <v>253</v>
      </c>
      <c r="F227" s="152"/>
      <c r="G227" s="152"/>
      <c r="H227" s="152"/>
      <c r="I227" s="152"/>
      <c r="J227" s="152"/>
      <c r="K227" s="152"/>
      <c r="L227" s="152"/>
      <c r="M227" s="152"/>
      <c r="N227" s="152"/>
      <c r="O227" s="152"/>
      <c r="P227" s="152"/>
      <c r="Q227" s="152"/>
      <c r="R227" s="152"/>
      <c r="S227" s="152"/>
      <c r="T227" s="152"/>
      <c r="U227" s="152"/>
      <c r="V227" s="152"/>
      <c r="W227" s="152"/>
      <c r="X227" s="152"/>
      <c r="Y227" s="152"/>
      <c r="Z227" s="152"/>
      <c r="AA227" s="152"/>
      <c r="AB227" s="152"/>
      <c r="AC227" s="152"/>
      <c r="AD227" s="152"/>
      <c r="AE227" s="152"/>
      <c r="AF227" s="152"/>
      <c r="AG227" s="152"/>
      <c r="AH227" s="152"/>
      <c r="AI227" s="152"/>
      <c r="AJ227" s="152"/>
      <c r="AK227" s="152"/>
      <c r="AL227" s="152"/>
      <c r="AM227" s="152"/>
      <c r="AN227" s="152"/>
      <c r="AO227" s="152"/>
      <c r="AP227" s="152"/>
      <c r="AQ227" s="152"/>
      <c r="AR227" s="152"/>
      <c r="AS227" s="152"/>
      <c r="AT227" s="152"/>
      <c r="AU227" s="152"/>
      <c r="AV227" s="152"/>
      <c r="AW227" s="152"/>
      <c r="AX227" s="152"/>
      <c r="AY227" s="152"/>
      <c r="AZ227" s="152"/>
      <c r="BA227" s="152"/>
      <c r="BB227" s="152"/>
      <c r="BC227" s="152"/>
      <c r="BD227" s="152"/>
      <c r="BE227" s="152"/>
      <c r="BF227" s="152"/>
      <c r="BG227" s="152"/>
      <c r="BH227" s="152"/>
      <c r="BI227" s="152"/>
      <c r="BJ227" s="152"/>
      <c r="BK227" s="152"/>
      <c r="BL227" s="152"/>
      <c r="BM227" s="152"/>
      <c r="BN227" s="152"/>
      <c r="BO227" s="152"/>
      <c r="BP227" s="152"/>
      <c r="BQ227" s="152"/>
      <c r="BR227" s="152"/>
      <c r="BS227" s="152"/>
      <c r="BT227" s="152"/>
      <c r="BU227" s="152"/>
      <c r="BV227" s="152"/>
      <c r="BW227" s="152"/>
      <c r="BX227" s="152"/>
      <c r="BY227" s="152"/>
      <c r="BZ227" s="152"/>
      <c r="CA227" s="152"/>
      <c r="CB227" s="152"/>
      <c r="CC227" s="152"/>
      <c r="CD227" s="152"/>
      <c r="CE227" s="152"/>
      <c r="CF227" s="152"/>
      <c r="CG227" s="152"/>
      <c r="CH227" s="152"/>
      <c r="CI227" s="152"/>
      <c r="CJ227" s="152"/>
      <c r="CK227" s="152"/>
      <c r="CL227" s="152"/>
      <c r="CM227" s="152"/>
      <c r="CN227" s="152"/>
      <c r="CO227" s="152"/>
      <c r="CP227" s="152"/>
      <c r="CQ227" s="152"/>
      <c r="CR227" s="152"/>
      <c r="CS227" s="152"/>
      <c r="CT227" s="152"/>
    </row>
    <row r="228" spans="1:98" s="154" customFormat="1" hidden="1" outlineLevel="1" x14ac:dyDescent="0.25">
      <c r="A228" s="215" t="s">
        <v>500</v>
      </c>
      <c r="B228" s="217" t="s">
        <v>501</v>
      </c>
      <c r="C228" s="217" t="str">
        <f t="shared" si="3"/>
        <v>SA Saudi Arabia CCC: 0,729</v>
      </c>
      <c r="D228" s="216">
        <v>0.72899999999999998</v>
      </c>
      <c r="E228" s="215" t="s">
        <v>253</v>
      </c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52"/>
      <c r="Q228" s="152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  <c r="AS228" s="152"/>
      <c r="AT228" s="152"/>
      <c r="AU228" s="152"/>
      <c r="AV228" s="152"/>
      <c r="AW228" s="152"/>
      <c r="AX228" s="152"/>
      <c r="AY228" s="152"/>
      <c r="AZ228" s="152"/>
      <c r="BA228" s="152"/>
      <c r="BB228" s="152"/>
      <c r="BC228" s="152"/>
      <c r="BD228" s="152"/>
      <c r="BE228" s="152"/>
      <c r="BF228" s="152"/>
      <c r="BG228" s="152"/>
      <c r="BH228" s="152"/>
      <c r="BI228" s="152"/>
      <c r="BJ228" s="152"/>
      <c r="BK228" s="152"/>
      <c r="BL228" s="152"/>
      <c r="BM228" s="152"/>
      <c r="BN228" s="152"/>
      <c r="BO228" s="152"/>
      <c r="BP228" s="152"/>
      <c r="BQ228" s="152"/>
      <c r="BR228" s="152"/>
      <c r="BS228" s="152"/>
      <c r="BT228" s="152"/>
      <c r="BU228" s="152"/>
      <c r="BV228" s="152"/>
      <c r="BW228" s="152"/>
      <c r="BX228" s="152"/>
      <c r="BY228" s="152"/>
      <c r="BZ228" s="152"/>
      <c r="CA228" s="152"/>
      <c r="CB228" s="152"/>
      <c r="CC228" s="152"/>
      <c r="CD228" s="152"/>
      <c r="CE228" s="152"/>
      <c r="CF228" s="152"/>
      <c r="CG228" s="152"/>
      <c r="CH228" s="152"/>
      <c r="CI228" s="152"/>
      <c r="CJ228" s="152"/>
      <c r="CK228" s="152"/>
      <c r="CL228" s="152"/>
      <c r="CM228" s="152"/>
      <c r="CN228" s="152"/>
      <c r="CO228" s="152"/>
      <c r="CP228" s="152"/>
      <c r="CQ228" s="152"/>
      <c r="CR228" s="152"/>
      <c r="CS228" s="152"/>
      <c r="CT228" s="152"/>
    </row>
    <row r="229" spans="1:98" s="154" customFormat="1" hidden="1" outlineLevel="1" x14ac:dyDescent="0.25">
      <c r="A229" s="215" t="s">
        <v>502</v>
      </c>
      <c r="B229" s="217" t="s">
        <v>503</v>
      </c>
      <c r="C229" s="217" t="str">
        <f t="shared" si="3"/>
        <v>SN Senegal CCC: 0,868</v>
      </c>
      <c r="D229" s="216">
        <v>0.86799999999999999</v>
      </c>
      <c r="E229" s="215" t="s">
        <v>253</v>
      </c>
      <c r="F229" s="152"/>
      <c r="G229" s="152"/>
      <c r="H229" s="152"/>
      <c r="I229" s="152"/>
      <c r="J229" s="152"/>
      <c r="K229" s="152"/>
      <c r="L229" s="152"/>
      <c r="M229" s="152"/>
      <c r="N229" s="152"/>
      <c r="O229" s="152"/>
      <c r="P229" s="152"/>
      <c r="Q229" s="152"/>
      <c r="R229" s="152"/>
      <c r="S229" s="152"/>
      <c r="T229" s="152"/>
      <c r="U229" s="152"/>
      <c r="V229" s="152"/>
      <c r="W229" s="152"/>
      <c r="X229" s="152"/>
      <c r="Y229" s="152"/>
      <c r="Z229" s="152"/>
      <c r="AA229" s="152"/>
      <c r="AB229" s="152"/>
      <c r="AC229" s="152"/>
      <c r="AD229" s="152"/>
      <c r="AE229" s="152"/>
      <c r="AF229" s="152"/>
      <c r="AG229" s="152"/>
      <c r="AH229" s="152"/>
      <c r="AI229" s="152"/>
      <c r="AJ229" s="152"/>
      <c r="AK229" s="152"/>
      <c r="AL229" s="152"/>
      <c r="AM229" s="152"/>
      <c r="AN229" s="152"/>
      <c r="AO229" s="152"/>
      <c r="AP229" s="152"/>
      <c r="AQ229" s="152"/>
      <c r="AR229" s="152"/>
      <c r="AS229" s="152"/>
      <c r="AT229" s="152"/>
      <c r="AU229" s="152"/>
      <c r="AV229" s="152"/>
      <c r="AW229" s="152"/>
      <c r="AX229" s="152"/>
      <c r="AY229" s="152"/>
      <c r="AZ229" s="152"/>
      <c r="BA229" s="152"/>
      <c r="BB229" s="152"/>
      <c r="BC229" s="152"/>
      <c r="BD229" s="152"/>
      <c r="BE229" s="152"/>
      <c r="BF229" s="152"/>
      <c r="BG229" s="152"/>
      <c r="BH229" s="152"/>
      <c r="BI229" s="152"/>
      <c r="BJ229" s="152"/>
      <c r="BK229" s="152"/>
      <c r="BL229" s="152"/>
      <c r="BM229" s="152"/>
      <c r="BN229" s="152"/>
      <c r="BO229" s="152"/>
      <c r="BP229" s="152"/>
      <c r="BQ229" s="152"/>
      <c r="BR229" s="152"/>
      <c r="BS229" s="152"/>
      <c r="BT229" s="152"/>
      <c r="BU229" s="152"/>
      <c r="BV229" s="152"/>
      <c r="BW229" s="152"/>
      <c r="BX229" s="152"/>
      <c r="BY229" s="152"/>
      <c r="BZ229" s="152"/>
      <c r="CA229" s="152"/>
      <c r="CB229" s="152"/>
      <c r="CC229" s="152"/>
      <c r="CD229" s="152"/>
      <c r="CE229" s="152"/>
      <c r="CF229" s="152"/>
      <c r="CG229" s="152"/>
      <c r="CH229" s="152"/>
      <c r="CI229" s="152"/>
      <c r="CJ229" s="152"/>
      <c r="CK229" s="152"/>
      <c r="CL229" s="152"/>
      <c r="CM229" s="152"/>
      <c r="CN229" s="152"/>
      <c r="CO229" s="152"/>
      <c r="CP229" s="152"/>
      <c r="CQ229" s="152"/>
      <c r="CR229" s="152"/>
      <c r="CS229" s="152"/>
      <c r="CT229" s="152"/>
    </row>
    <row r="230" spans="1:98" s="154" customFormat="1" hidden="1" outlineLevel="1" x14ac:dyDescent="0.25">
      <c r="A230" s="215" t="s">
        <v>504</v>
      </c>
      <c r="B230" s="217" t="s">
        <v>505</v>
      </c>
      <c r="C230" s="217" t="str">
        <f t="shared" si="3"/>
        <v>RS Serbia CCC: 0,594</v>
      </c>
      <c r="D230" s="216">
        <v>0.59399999999999997</v>
      </c>
      <c r="E230" s="215" t="s">
        <v>250</v>
      </c>
      <c r="F230" s="152"/>
      <c r="G230" s="152"/>
      <c r="H230" s="152"/>
      <c r="I230" s="152"/>
      <c r="J230" s="152"/>
      <c r="K230" s="152"/>
      <c r="L230" s="152"/>
      <c r="M230" s="152"/>
      <c r="N230" s="152"/>
      <c r="O230" s="152"/>
      <c r="P230" s="152"/>
      <c r="Q230" s="152"/>
      <c r="R230" s="152"/>
      <c r="S230" s="152"/>
      <c r="T230" s="152"/>
      <c r="U230" s="152"/>
      <c r="V230" s="152"/>
      <c r="W230" s="152"/>
      <c r="X230" s="152"/>
      <c r="Y230" s="152"/>
      <c r="Z230" s="152"/>
      <c r="AA230" s="152"/>
      <c r="AB230" s="152"/>
      <c r="AC230" s="152"/>
      <c r="AD230" s="152"/>
      <c r="AE230" s="152"/>
      <c r="AF230" s="152"/>
      <c r="AG230" s="152"/>
      <c r="AH230" s="152"/>
      <c r="AI230" s="152"/>
      <c r="AJ230" s="152"/>
      <c r="AK230" s="152"/>
      <c r="AL230" s="152"/>
      <c r="AM230" s="152"/>
      <c r="AN230" s="152"/>
      <c r="AO230" s="152"/>
      <c r="AP230" s="152"/>
      <c r="AQ230" s="152"/>
      <c r="AR230" s="152"/>
      <c r="AS230" s="152"/>
      <c r="AT230" s="152"/>
      <c r="AU230" s="152"/>
      <c r="AV230" s="152"/>
      <c r="AW230" s="152"/>
      <c r="AX230" s="152"/>
      <c r="AY230" s="152"/>
      <c r="AZ230" s="152"/>
      <c r="BA230" s="152"/>
      <c r="BB230" s="152"/>
      <c r="BC230" s="152"/>
      <c r="BD230" s="152"/>
      <c r="BE230" s="152"/>
      <c r="BF230" s="152"/>
      <c r="BG230" s="152"/>
      <c r="BH230" s="152"/>
      <c r="BI230" s="152"/>
      <c r="BJ230" s="152"/>
      <c r="BK230" s="152"/>
      <c r="BL230" s="152"/>
      <c r="BM230" s="152"/>
      <c r="BN230" s="152"/>
      <c r="BO230" s="152"/>
      <c r="BP230" s="152"/>
      <c r="BQ230" s="152"/>
      <c r="BR230" s="152"/>
      <c r="BS230" s="152"/>
      <c r="BT230" s="152"/>
      <c r="BU230" s="152"/>
      <c r="BV230" s="152"/>
      <c r="BW230" s="152"/>
      <c r="BX230" s="152"/>
      <c r="BY230" s="152"/>
      <c r="BZ230" s="152"/>
      <c r="CA230" s="152"/>
      <c r="CB230" s="152"/>
      <c r="CC230" s="152"/>
      <c r="CD230" s="152"/>
      <c r="CE230" s="152"/>
      <c r="CF230" s="152"/>
      <c r="CG230" s="152"/>
      <c r="CH230" s="152"/>
      <c r="CI230" s="152"/>
      <c r="CJ230" s="152"/>
      <c r="CK230" s="152"/>
      <c r="CL230" s="152"/>
      <c r="CM230" s="152"/>
      <c r="CN230" s="152"/>
      <c r="CO230" s="152"/>
      <c r="CP230" s="152"/>
      <c r="CQ230" s="152"/>
      <c r="CR230" s="152"/>
      <c r="CS230" s="152"/>
      <c r="CT230" s="152"/>
    </row>
    <row r="231" spans="1:98" s="154" customFormat="1" hidden="1" outlineLevel="1" x14ac:dyDescent="0.25">
      <c r="A231" s="215" t="s">
        <v>506</v>
      </c>
      <c r="B231" s="217" t="s">
        <v>507</v>
      </c>
      <c r="C231" s="217" t="str">
        <f t="shared" ref="C231:C262" si="4">A231&amp;" "&amp;B231&amp;" "&amp;"CCC: "&amp;D231</f>
        <v>SL Sierra Leone CCC: 0,989</v>
      </c>
      <c r="D231" s="216">
        <v>0.98899999999999999</v>
      </c>
      <c r="E231" s="215" t="s">
        <v>253</v>
      </c>
      <c r="F231" s="152"/>
      <c r="G231" s="152"/>
      <c r="H231" s="152"/>
      <c r="I231" s="152"/>
      <c r="J231" s="152"/>
      <c r="K231" s="152"/>
      <c r="L231" s="152"/>
      <c r="M231" s="152"/>
      <c r="N231" s="152"/>
      <c r="O231" s="152"/>
      <c r="P231" s="152"/>
      <c r="Q231" s="152"/>
      <c r="R231" s="152"/>
      <c r="S231" s="152"/>
      <c r="T231" s="152"/>
      <c r="U231" s="152"/>
      <c r="V231" s="152"/>
      <c r="W231" s="152"/>
      <c r="X231" s="152"/>
      <c r="Y231" s="152"/>
      <c r="Z231" s="152"/>
      <c r="AA231" s="152"/>
      <c r="AB231" s="152"/>
      <c r="AC231" s="152"/>
      <c r="AD231" s="152"/>
      <c r="AE231" s="152"/>
      <c r="AF231" s="152"/>
      <c r="AG231" s="152"/>
      <c r="AH231" s="152"/>
      <c r="AI231" s="152"/>
      <c r="AJ231" s="152"/>
      <c r="AK231" s="152"/>
      <c r="AL231" s="152"/>
      <c r="AM231" s="152"/>
      <c r="AN231" s="152"/>
      <c r="AO231" s="152"/>
      <c r="AP231" s="152"/>
      <c r="AQ231" s="152"/>
      <c r="AR231" s="152"/>
      <c r="AS231" s="152"/>
      <c r="AT231" s="152"/>
      <c r="AU231" s="152"/>
      <c r="AV231" s="152"/>
      <c r="AW231" s="152"/>
      <c r="AX231" s="152"/>
      <c r="AY231" s="152"/>
      <c r="AZ231" s="152"/>
      <c r="BA231" s="152"/>
      <c r="BB231" s="152"/>
      <c r="BC231" s="152"/>
      <c r="BD231" s="152"/>
      <c r="BE231" s="152"/>
      <c r="BF231" s="152"/>
      <c r="BG231" s="152"/>
      <c r="BH231" s="152"/>
      <c r="BI231" s="152"/>
      <c r="BJ231" s="152"/>
      <c r="BK231" s="152"/>
      <c r="BL231" s="152"/>
      <c r="BM231" s="152"/>
      <c r="BN231" s="152"/>
      <c r="BO231" s="152"/>
      <c r="BP231" s="152"/>
      <c r="BQ231" s="152"/>
      <c r="BR231" s="152"/>
      <c r="BS231" s="152"/>
      <c r="BT231" s="152"/>
      <c r="BU231" s="152"/>
      <c r="BV231" s="152"/>
      <c r="BW231" s="152"/>
      <c r="BX231" s="152"/>
      <c r="BY231" s="152"/>
      <c r="BZ231" s="152"/>
      <c r="CA231" s="152"/>
      <c r="CB231" s="152"/>
      <c r="CC231" s="152"/>
      <c r="CD231" s="152"/>
      <c r="CE231" s="152"/>
      <c r="CF231" s="152"/>
      <c r="CG231" s="152"/>
      <c r="CH231" s="152"/>
      <c r="CI231" s="152"/>
      <c r="CJ231" s="152"/>
      <c r="CK231" s="152"/>
      <c r="CL231" s="152"/>
      <c r="CM231" s="152"/>
      <c r="CN231" s="152"/>
      <c r="CO231" s="152"/>
      <c r="CP231" s="152"/>
      <c r="CQ231" s="152"/>
      <c r="CR231" s="152"/>
      <c r="CS231" s="152"/>
      <c r="CT231" s="152"/>
    </row>
    <row r="232" spans="1:98" s="154" customFormat="1" hidden="1" outlineLevel="1" x14ac:dyDescent="0.25">
      <c r="A232" s="215" t="s">
        <v>508</v>
      </c>
      <c r="B232" s="217" t="s">
        <v>509</v>
      </c>
      <c r="C232" s="217" t="str">
        <f t="shared" si="4"/>
        <v>SG Singapore CCC: 1,051</v>
      </c>
      <c r="D232" s="216">
        <v>1.0509999999999999</v>
      </c>
      <c r="E232" s="215" t="s">
        <v>253</v>
      </c>
      <c r="F232" s="152"/>
      <c r="G232" s="152"/>
      <c r="H232" s="152"/>
      <c r="I232" s="152"/>
      <c r="J232" s="152"/>
      <c r="K232" s="152"/>
      <c r="L232" s="152"/>
      <c r="M232" s="152"/>
      <c r="N232" s="152"/>
      <c r="O232" s="152"/>
      <c r="P232" s="152"/>
      <c r="Q232" s="152"/>
      <c r="R232" s="152"/>
      <c r="S232" s="152"/>
      <c r="T232" s="152"/>
      <c r="U232" s="152"/>
      <c r="V232" s="152"/>
      <c r="W232" s="152"/>
      <c r="X232" s="152"/>
      <c r="Y232" s="152"/>
      <c r="Z232" s="152"/>
      <c r="AA232" s="152"/>
      <c r="AB232" s="152"/>
      <c r="AC232" s="152"/>
      <c r="AD232" s="152"/>
      <c r="AE232" s="152"/>
      <c r="AF232" s="152"/>
      <c r="AG232" s="152"/>
      <c r="AH232" s="152"/>
      <c r="AI232" s="152"/>
      <c r="AJ232" s="152"/>
      <c r="AK232" s="152"/>
      <c r="AL232" s="152"/>
      <c r="AM232" s="152"/>
      <c r="AN232" s="152"/>
      <c r="AO232" s="152"/>
      <c r="AP232" s="152"/>
      <c r="AQ232" s="152"/>
      <c r="AR232" s="152"/>
      <c r="AS232" s="152"/>
      <c r="AT232" s="152"/>
      <c r="AU232" s="152"/>
      <c r="AV232" s="152"/>
      <c r="AW232" s="152"/>
      <c r="AX232" s="152"/>
      <c r="AY232" s="152"/>
      <c r="AZ232" s="152"/>
      <c r="BA232" s="152"/>
      <c r="BB232" s="152"/>
      <c r="BC232" s="152"/>
      <c r="BD232" s="152"/>
      <c r="BE232" s="152"/>
      <c r="BF232" s="152"/>
      <c r="BG232" s="152"/>
      <c r="BH232" s="152"/>
      <c r="BI232" s="152"/>
      <c r="BJ232" s="152"/>
      <c r="BK232" s="152"/>
      <c r="BL232" s="152"/>
      <c r="BM232" s="152"/>
      <c r="BN232" s="152"/>
      <c r="BO232" s="152"/>
      <c r="BP232" s="152"/>
      <c r="BQ232" s="152"/>
      <c r="BR232" s="152"/>
      <c r="BS232" s="152"/>
      <c r="BT232" s="152"/>
      <c r="BU232" s="152"/>
      <c r="BV232" s="152"/>
      <c r="BW232" s="152"/>
      <c r="BX232" s="152"/>
      <c r="BY232" s="152"/>
      <c r="BZ232" s="152"/>
      <c r="CA232" s="152"/>
      <c r="CB232" s="152"/>
      <c r="CC232" s="152"/>
      <c r="CD232" s="152"/>
      <c r="CE232" s="152"/>
      <c r="CF232" s="152"/>
      <c r="CG232" s="152"/>
      <c r="CH232" s="152"/>
      <c r="CI232" s="152"/>
      <c r="CJ232" s="152"/>
      <c r="CK232" s="152"/>
      <c r="CL232" s="152"/>
      <c r="CM232" s="152"/>
      <c r="CN232" s="152"/>
      <c r="CO232" s="152"/>
      <c r="CP232" s="152"/>
      <c r="CQ232" s="152"/>
      <c r="CR232" s="152"/>
      <c r="CS232" s="152"/>
      <c r="CT232" s="152"/>
    </row>
    <row r="233" spans="1:98" s="154" customFormat="1" hidden="1" outlineLevel="1" x14ac:dyDescent="0.25">
      <c r="A233" s="215" t="s">
        <v>510</v>
      </c>
      <c r="B233" s="217" t="s">
        <v>511</v>
      </c>
      <c r="C233" s="217" t="str">
        <f t="shared" si="4"/>
        <v>SK Slovakia CCC: 0,725</v>
      </c>
      <c r="D233" s="216">
        <v>0.72499999999999998</v>
      </c>
      <c r="E233" s="215" t="s">
        <v>264</v>
      </c>
      <c r="F233" s="152"/>
      <c r="G233" s="152"/>
      <c r="H233" s="152"/>
      <c r="I233" s="152"/>
      <c r="J233" s="152"/>
      <c r="K233" s="152"/>
      <c r="L233" s="152"/>
      <c r="M233" s="152"/>
      <c r="N233" s="152"/>
      <c r="O233" s="152"/>
      <c r="P233" s="152"/>
      <c r="Q233" s="152"/>
      <c r="R233" s="152"/>
      <c r="S233" s="152"/>
      <c r="T233" s="152"/>
      <c r="U233" s="152"/>
      <c r="V233" s="152"/>
      <c r="W233" s="152"/>
      <c r="X233" s="152"/>
      <c r="Y233" s="152"/>
      <c r="Z233" s="152"/>
      <c r="AA233" s="152"/>
      <c r="AB233" s="152"/>
      <c r="AC233" s="152"/>
      <c r="AD233" s="152"/>
      <c r="AE233" s="152"/>
      <c r="AF233" s="152"/>
      <c r="AG233" s="152"/>
      <c r="AH233" s="152"/>
      <c r="AI233" s="152"/>
      <c r="AJ233" s="152"/>
      <c r="AK233" s="152"/>
      <c r="AL233" s="152"/>
      <c r="AM233" s="152"/>
      <c r="AN233" s="152"/>
      <c r="AO233" s="152"/>
      <c r="AP233" s="152"/>
      <c r="AQ233" s="152"/>
      <c r="AR233" s="152"/>
      <c r="AS233" s="152"/>
      <c r="AT233" s="152"/>
      <c r="AU233" s="152"/>
      <c r="AV233" s="152"/>
      <c r="AW233" s="152"/>
      <c r="AX233" s="152"/>
      <c r="AY233" s="152"/>
      <c r="AZ233" s="152"/>
      <c r="BA233" s="152"/>
      <c r="BB233" s="152"/>
      <c r="BC233" s="152"/>
      <c r="BD233" s="152"/>
      <c r="BE233" s="152"/>
      <c r="BF233" s="152"/>
      <c r="BG233" s="152"/>
      <c r="BH233" s="152"/>
      <c r="BI233" s="152"/>
      <c r="BJ233" s="152"/>
      <c r="BK233" s="152"/>
      <c r="BL233" s="152"/>
      <c r="BM233" s="152"/>
      <c r="BN233" s="152"/>
      <c r="BO233" s="152"/>
      <c r="BP233" s="152"/>
      <c r="BQ233" s="152"/>
      <c r="BR233" s="152"/>
      <c r="BS233" s="152"/>
      <c r="BT233" s="152"/>
      <c r="BU233" s="152"/>
      <c r="BV233" s="152"/>
      <c r="BW233" s="152"/>
      <c r="BX233" s="152"/>
      <c r="BY233" s="152"/>
      <c r="BZ233" s="152"/>
      <c r="CA233" s="152"/>
      <c r="CB233" s="152"/>
      <c r="CC233" s="152"/>
      <c r="CD233" s="152"/>
      <c r="CE233" s="152"/>
      <c r="CF233" s="152"/>
      <c r="CG233" s="152"/>
      <c r="CH233" s="152"/>
      <c r="CI233" s="152"/>
      <c r="CJ233" s="152"/>
      <c r="CK233" s="152"/>
      <c r="CL233" s="152"/>
      <c r="CM233" s="152"/>
      <c r="CN233" s="152"/>
      <c r="CO233" s="152"/>
      <c r="CP233" s="152"/>
      <c r="CQ233" s="152"/>
      <c r="CR233" s="152"/>
      <c r="CS233" s="152"/>
      <c r="CT233" s="152"/>
    </row>
    <row r="234" spans="1:98" s="154" customFormat="1" hidden="1" outlineLevel="1" x14ac:dyDescent="0.25">
      <c r="A234" s="215" t="s">
        <v>512</v>
      </c>
      <c r="B234" s="217" t="s">
        <v>513</v>
      </c>
      <c r="C234" s="217" t="str">
        <f t="shared" si="4"/>
        <v>SI Slovenia CCC: 0,782</v>
      </c>
      <c r="D234" s="216">
        <v>0.78200000000000003</v>
      </c>
      <c r="E234" s="215" t="s">
        <v>264</v>
      </c>
      <c r="F234" s="152"/>
      <c r="G234" s="152"/>
      <c r="H234" s="152"/>
      <c r="I234" s="152"/>
      <c r="J234" s="152"/>
      <c r="K234" s="152"/>
      <c r="L234" s="152"/>
      <c r="M234" s="152"/>
      <c r="N234" s="152"/>
      <c r="O234" s="152"/>
      <c r="P234" s="152"/>
      <c r="Q234" s="152"/>
      <c r="R234" s="152"/>
      <c r="S234" s="152"/>
      <c r="T234" s="152"/>
      <c r="U234" s="152"/>
      <c r="V234" s="152"/>
      <c r="W234" s="152"/>
      <c r="X234" s="152"/>
      <c r="Y234" s="152"/>
      <c r="Z234" s="152"/>
      <c r="AA234" s="152"/>
      <c r="AB234" s="152"/>
      <c r="AC234" s="152"/>
      <c r="AD234" s="152"/>
      <c r="AE234" s="152"/>
      <c r="AF234" s="152"/>
      <c r="AG234" s="152"/>
      <c r="AH234" s="152"/>
      <c r="AI234" s="152"/>
      <c r="AJ234" s="152"/>
      <c r="AK234" s="152"/>
      <c r="AL234" s="152"/>
      <c r="AM234" s="152"/>
      <c r="AN234" s="152"/>
      <c r="AO234" s="152"/>
      <c r="AP234" s="152"/>
      <c r="AQ234" s="152"/>
      <c r="AR234" s="152"/>
      <c r="AS234" s="152"/>
      <c r="AT234" s="152"/>
      <c r="AU234" s="152"/>
      <c r="AV234" s="152"/>
      <c r="AW234" s="152"/>
      <c r="AX234" s="152"/>
      <c r="AY234" s="152"/>
      <c r="AZ234" s="152"/>
      <c r="BA234" s="152"/>
      <c r="BB234" s="152"/>
      <c r="BC234" s="152"/>
      <c r="BD234" s="152"/>
      <c r="BE234" s="152"/>
      <c r="BF234" s="152"/>
      <c r="BG234" s="152"/>
      <c r="BH234" s="152"/>
      <c r="BI234" s="152"/>
      <c r="BJ234" s="152"/>
      <c r="BK234" s="152"/>
      <c r="BL234" s="152"/>
      <c r="BM234" s="152"/>
      <c r="BN234" s="152"/>
      <c r="BO234" s="152"/>
      <c r="BP234" s="152"/>
      <c r="BQ234" s="152"/>
      <c r="BR234" s="152"/>
      <c r="BS234" s="152"/>
      <c r="BT234" s="152"/>
      <c r="BU234" s="152"/>
      <c r="BV234" s="152"/>
      <c r="BW234" s="152"/>
      <c r="BX234" s="152"/>
      <c r="BY234" s="152"/>
      <c r="BZ234" s="152"/>
      <c r="CA234" s="152"/>
      <c r="CB234" s="152"/>
      <c r="CC234" s="152"/>
      <c r="CD234" s="152"/>
      <c r="CE234" s="152"/>
      <c r="CF234" s="152"/>
      <c r="CG234" s="152"/>
      <c r="CH234" s="152"/>
      <c r="CI234" s="152"/>
      <c r="CJ234" s="152"/>
      <c r="CK234" s="152"/>
      <c r="CL234" s="152"/>
      <c r="CM234" s="152"/>
      <c r="CN234" s="152"/>
      <c r="CO234" s="152"/>
      <c r="CP234" s="152"/>
      <c r="CQ234" s="152"/>
      <c r="CR234" s="152"/>
      <c r="CS234" s="152"/>
      <c r="CT234" s="152"/>
    </row>
    <row r="235" spans="1:98" s="154" customFormat="1" hidden="1" outlineLevel="1" x14ac:dyDescent="0.25">
      <c r="A235" s="215" t="s">
        <v>514</v>
      </c>
      <c r="B235" s="217" t="s">
        <v>515</v>
      </c>
      <c r="C235" s="217" t="str">
        <f t="shared" si="4"/>
        <v>SB Solomon Islands CCC: 0,995</v>
      </c>
      <c r="D235" s="216">
        <v>0.995</v>
      </c>
      <c r="E235" s="215" t="s">
        <v>253</v>
      </c>
      <c r="F235" s="152"/>
      <c r="G235" s="152"/>
      <c r="H235" s="152"/>
      <c r="I235" s="152"/>
      <c r="J235" s="152"/>
      <c r="K235" s="152"/>
      <c r="L235" s="152"/>
      <c r="M235" s="152"/>
      <c r="N235" s="152"/>
      <c r="O235" s="152"/>
      <c r="P235" s="152"/>
      <c r="Q235" s="152"/>
      <c r="R235" s="152"/>
      <c r="S235" s="152"/>
      <c r="T235" s="152"/>
      <c r="U235" s="152"/>
      <c r="V235" s="152"/>
      <c r="W235" s="152"/>
      <c r="X235" s="152"/>
      <c r="Y235" s="152"/>
      <c r="Z235" s="152"/>
      <c r="AA235" s="152"/>
      <c r="AB235" s="152"/>
      <c r="AC235" s="152"/>
      <c r="AD235" s="152"/>
      <c r="AE235" s="152"/>
      <c r="AF235" s="152"/>
      <c r="AG235" s="152"/>
      <c r="AH235" s="152"/>
      <c r="AI235" s="152"/>
      <c r="AJ235" s="152"/>
      <c r="AK235" s="152"/>
      <c r="AL235" s="152"/>
      <c r="AM235" s="152"/>
      <c r="AN235" s="152"/>
      <c r="AO235" s="152"/>
      <c r="AP235" s="152"/>
      <c r="AQ235" s="152"/>
      <c r="AR235" s="152"/>
      <c r="AS235" s="152"/>
      <c r="AT235" s="152"/>
      <c r="AU235" s="152"/>
      <c r="AV235" s="152"/>
      <c r="AW235" s="152"/>
      <c r="AX235" s="152"/>
      <c r="AY235" s="152"/>
      <c r="AZ235" s="152"/>
      <c r="BA235" s="152"/>
      <c r="BB235" s="152"/>
      <c r="BC235" s="152"/>
      <c r="BD235" s="152"/>
      <c r="BE235" s="152"/>
      <c r="BF235" s="152"/>
      <c r="BG235" s="152"/>
      <c r="BH235" s="152"/>
      <c r="BI235" s="152"/>
      <c r="BJ235" s="152"/>
      <c r="BK235" s="152"/>
      <c r="BL235" s="152"/>
      <c r="BM235" s="152"/>
      <c r="BN235" s="152"/>
      <c r="BO235" s="152"/>
      <c r="BP235" s="152"/>
      <c r="BQ235" s="152"/>
      <c r="BR235" s="152"/>
      <c r="BS235" s="152"/>
      <c r="BT235" s="152"/>
      <c r="BU235" s="152"/>
      <c r="BV235" s="152"/>
      <c r="BW235" s="152"/>
      <c r="BX235" s="152"/>
      <c r="BY235" s="152"/>
      <c r="BZ235" s="152"/>
      <c r="CA235" s="152"/>
      <c r="CB235" s="152"/>
      <c r="CC235" s="152"/>
      <c r="CD235" s="152"/>
      <c r="CE235" s="152"/>
      <c r="CF235" s="152"/>
      <c r="CG235" s="152"/>
      <c r="CH235" s="152"/>
      <c r="CI235" s="152"/>
      <c r="CJ235" s="152"/>
      <c r="CK235" s="152"/>
      <c r="CL235" s="152"/>
      <c r="CM235" s="152"/>
      <c r="CN235" s="152"/>
      <c r="CO235" s="152"/>
      <c r="CP235" s="152"/>
      <c r="CQ235" s="152"/>
      <c r="CR235" s="152"/>
      <c r="CS235" s="152"/>
      <c r="CT235" s="152"/>
    </row>
    <row r="236" spans="1:98" s="154" customFormat="1" hidden="1" outlineLevel="1" x14ac:dyDescent="0.25">
      <c r="A236" s="215" t="s">
        <v>516</v>
      </c>
      <c r="B236" s="217" t="s">
        <v>517</v>
      </c>
      <c r="C236" s="217" t="str">
        <f t="shared" si="4"/>
        <v>ZA South Africa CCC: 0,429</v>
      </c>
      <c r="D236" s="216">
        <v>0.42899999999999999</v>
      </c>
      <c r="E236" s="215" t="s">
        <v>253</v>
      </c>
      <c r="F236" s="152"/>
      <c r="G236" s="152"/>
      <c r="H236" s="152"/>
      <c r="I236" s="152"/>
      <c r="J236" s="152"/>
      <c r="K236" s="152"/>
      <c r="L236" s="152"/>
      <c r="M236" s="152"/>
      <c r="N236" s="152"/>
      <c r="O236" s="152"/>
      <c r="P236" s="152"/>
      <c r="Q236" s="152"/>
      <c r="R236" s="152"/>
      <c r="S236" s="152"/>
      <c r="T236" s="152"/>
      <c r="U236" s="152"/>
      <c r="V236" s="152"/>
      <c r="W236" s="152"/>
      <c r="X236" s="152"/>
      <c r="Y236" s="152"/>
      <c r="Z236" s="152"/>
      <c r="AA236" s="152"/>
      <c r="AB236" s="152"/>
      <c r="AC236" s="152"/>
      <c r="AD236" s="152"/>
      <c r="AE236" s="152"/>
      <c r="AF236" s="152"/>
      <c r="AG236" s="152"/>
      <c r="AH236" s="152"/>
      <c r="AI236" s="152"/>
      <c r="AJ236" s="152"/>
      <c r="AK236" s="152"/>
      <c r="AL236" s="152"/>
      <c r="AM236" s="152"/>
      <c r="AN236" s="152"/>
      <c r="AO236" s="152"/>
      <c r="AP236" s="152"/>
      <c r="AQ236" s="152"/>
      <c r="AR236" s="152"/>
      <c r="AS236" s="152"/>
      <c r="AT236" s="152"/>
      <c r="AU236" s="152"/>
      <c r="AV236" s="152"/>
      <c r="AW236" s="152"/>
      <c r="AX236" s="152"/>
      <c r="AY236" s="152"/>
      <c r="AZ236" s="152"/>
      <c r="BA236" s="152"/>
      <c r="BB236" s="152"/>
      <c r="BC236" s="152"/>
      <c r="BD236" s="152"/>
      <c r="BE236" s="152"/>
      <c r="BF236" s="152"/>
      <c r="BG236" s="152"/>
      <c r="BH236" s="152"/>
      <c r="BI236" s="152"/>
      <c r="BJ236" s="152"/>
      <c r="BK236" s="152"/>
      <c r="BL236" s="152"/>
      <c r="BM236" s="152"/>
      <c r="BN236" s="152"/>
      <c r="BO236" s="152"/>
      <c r="BP236" s="152"/>
      <c r="BQ236" s="152"/>
      <c r="BR236" s="152"/>
      <c r="BS236" s="152"/>
      <c r="BT236" s="152"/>
      <c r="BU236" s="152"/>
      <c r="BV236" s="152"/>
      <c r="BW236" s="152"/>
      <c r="BX236" s="152"/>
      <c r="BY236" s="152"/>
      <c r="BZ236" s="152"/>
      <c r="CA236" s="152"/>
      <c r="CB236" s="152"/>
      <c r="CC236" s="152"/>
      <c r="CD236" s="152"/>
      <c r="CE236" s="152"/>
      <c r="CF236" s="152"/>
      <c r="CG236" s="152"/>
      <c r="CH236" s="152"/>
      <c r="CI236" s="152"/>
      <c r="CJ236" s="152"/>
      <c r="CK236" s="152"/>
      <c r="CL236" s="152"/>
      <c r="CM236" s="152"/>
      <c r="CN236" s="152"/>
      <c r="CO236" s="152"/>
      <c r="CP236" s="152"/>
      <c r="CQ236" s="152"/>
      <c r="CR236" s="152"/>
      <c r="CS236" s="152"/>
      <c r="CT236" s="152"/>
    </row>
    <row r="237" spans="1:98" s="154" customFormat="1" hidden="1" outlineLevel="1" x14ac:dyDescent="0.25">
      <c r="A237" s="215" t="s">
        <v>518</v>
      </c>
      <c r="B237" s="217" t="s">
        <v>519</v>
      </c>
      <c r="C237" s="217" t="str">
        <f t="shared" si="4"/>
        <v>ES Spain CCC: 0,875</v>
      </c>
      <c r="D237" s="216">
        <v>0.875</v>
      </c>
      <c r="E237" s="215" t="s">
        <v>264</v>
      </c>
      <c r="F237" s="152"/>
      <c r="G237" s="152"/>
      <c r="H237" s="152"/>
      <c r="I237" s="152"/>
      <c r="J237" s="152"/>
      <c r="K237" s="152"/>
      <c r="L237" s="152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  <c r="AA237" s="152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52"/>
      <c r="AU237" s="152"/>
      <c r="AV237" s="152"/>
      <c r="AW237" s="152"/>
      <c r="AX237" s="152"/>
      <c r="AY237" s="152"/>
      <c r="AZ237" s="152"/>
      <c r="BA237" s="152"/>
      <c r="BB237" s="152"/>
      <c r="BC237" s="152"/>
      <c r="BD237" s="152"/>
      <c r="BE237" s="152"/>
      <c r="BF237" s="152"/>
      <c r="BG237" s="152"/>
      <c r="BH237" s="152"/>
      <c r="BI237" s="152"/>
      <c r="BJ237" s="152"/>
      <c r="BK237" s="152"/>
      <c r="BL237" s="152"/>
      <c r="BM237" s="152"/>
      <c r="BN237" s="152"/>
      <c r="BO237" s="152"/>
      <c r="BP237" s="152"/>
      <c r="BQ237" s="152"/>
      <c r="BR237" s="152"/>
      <c r="BS237" s="152"/>
      <c r="BT237" s="152"/>
      <c r="BU237" s="152"/>
      <c r="BV237" s="152"/>
      <c r="BW237" s="152"/>
      <c r="BX237" s="152"/>
      <c r="BY237" s="152"/>
      <c r="BZ237" s="152"/>
      <c r="CA237" s="152"/>
      <c r="CB237" s="152"/>
      <c r="CC237" s="152"/>
      <c r="CD237" s="152"/>
      <c r="CE237" s="152"/>
      <c r="CF237" s="152"/>
      <c r="CG237" s="152"/>
      <c r="CH237" s="152"/>
      <c r="CI237" s="152"/>
      <c r="CJ237" s="152"/>
      <c r="CK237" s="152"/>
      <c r="CL237" s="152"/>
      <c r="CM237" s="152"/>
      <c r="CN237" s="152"/>
      <c r="CO237" s="152"/>
      <c r="CP237" s="152"/>
      <c r="CQ237" s="152"/>
      <c r="CR237" s="152"/>
      <c r="CS237" s="152"/>
      <c r="CT237" s="152"/>
    </row>
    <row r="238" spans="1:98" s="154" customFormat="1" hidden="1" outlineLevel="1" x14ac:dyDescent="0.25">
      <c r="A238" s="215" t="s">
        <v>520</v>
      </c>
      <c r="B238" s="217" t="s">
        <v>521</v>
      </c>
      <c r="C238" s="217" t="str">
        <f t="shared" si="4"/>
        <v>LK Sri Lanka CCC: 0,62</v>
      </c>
      <c r="D238" s="216">
        <v>0.62</v>
      </c>
      <c r="E238" s="215" t="s">
        <v>253</v>
      </c>
      <c r="F238" s="152"/>
      <c r="G238" s="152"/>
      <c r="H238" s="152"/>
      <c r="I238" s="152"/>
      <c r="J238" s="152"/>
      <c r="K238" s="152"/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152"/>
      <c r="AB238" s="152"/>
      <c r="AC238" s="152"/>
      <c r="AD238" s="152"/>
      <c r="AE238" s="152"/>
      <c r="AF238" s="152"/>
      <c r="AG238" s="152"/>
      <c r="AH238" s="152"/>
      <c r="AI238" s="152"/>
      <c r="AJ238" s="152"/>
      <c r="AK238" s="152"/>
      <c r="AL238" s="152"/>
      <c r="AM238" s="152"/>
      <c r="AN238" s="152"/>
      <c r="AO238" s="152"/>
      <c r="AP238" s="152"/>
      <c r="AQ238" s="152"/>
      <c r="AR238" s="152"/>
      <c r="AS238" s="152"/>
      <c r="AT238" s="152"/>
      <c r="AU238" s="152"/>
      <c r="AV238" s="152"/>
      <c r="AW238" s="152"/>
      <c r="AX238" s="152"/>
      <c r="AY238" s="152"/>
      <c r="AZ238" s="152"/>
      <c r="BA238" s="152"/>
      <c r="BB238" s="152"/>
      <c r="BC238" s="152"/>
      <c r="BD238" s="152"/>
      <c r="BE238" s="152"/>
      <c r="BF238" s="152"/>
      <c r="BG238" s="152"/>
      <c r="BH238" s="152"/>
      <c r="BI238" s="152"/>
      <c r="BJ238" s="152"/>
      <c r="BK238" s="152"/>
      <c r="BL238" s="152"/>
      <c r="BM238" s="152"/>
      <c r="BN238" s="152"/>
      <c r="BO238" s="152"/>
      <c r="BP238" s="152"/>
      <c r="BQ238" s="152"/>
      <c r="BR238" s="152"/>
      <c r="BS238" s="152"/>
      <c r="BT238" s="152"/>
      <c r="BU238" s="152"/>
      <c r="BV238" s="152"/>
      <c r="BW238" s="152"/>
      <c r="BX238" s="152"/>
      <c r="BY238" s="152"/>
      <c r="BZ238" s="152"/>
      <c r="CA238" s="152"/>
      <c r="CB238" s="152"/>
      <c r="CC238" s="152"/>
      <c r="CD238" s="152"/>
      <c r="CE238" s="152"/>
      <c r="CF238" s="152"/>
      <c r="CG238" s="152"/>
      <c r="CH238" s="152"/>
      <c r="CI238" s="152"/>
      <c r="CJ238" s="152"/>
      <c r="CK238" s="152"/>
      <c r="CL238" s="152"/>
      <c r="CM238" s="152"/>
      <c r="CN238" s="152"/>
      <c r="CO238" s="152"/>
      <c r="CP238" s="152"/>
      <c r="CQ238" s="152"/>
      <c r="CR238" s="152"/>
      <c r="CS238" s="152"/>
      <c r="CT238" s="152"/>
    </row>
    <row r="239" spans="1:98" s="154" customFormat="1" hidden="1" outlineLevel="1" x14ac:dyDescent="0.25">
      <c r="A239" s="215" t="s">
        <v>522</v>
      </c>
      <c r="B239" s="217" t="s">
        <v>523</v>
      </c>
      <c r="C239" s="217" t="str">
        <f t="shared" si="4"/>
        <v>SD Sudan (the) CCC: 0,918</v>
      </c>
      <c r="D239" s="216">
        <v>0.91800000000000004</v>
      </c>
      <c r="E239" s="215" t="s">
        <v>253</v>
      </c>
      <c r="F239" s="152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R239" s="152"/>
      <c r="S239" s="152"/>
      <c r="T239" s="152"/>
      <c r="U239" s="152"/>
      <c r="V239" s="152"/>
      <c r="W239" s="152"/>
      <c r="X239" s="152"/>
      <c r="Y239" s="152"/>
      <c r="Z239" s="152"/>
      <c r="AA239" s="152"/>
      <c r="AB239" s="152"/>
      <c r="AC239" s="152"/>
      <c r="AD239" s="152"/>
      <c r="AE239" s="152"/>
      <c r="AF239" s="152"/>
      <c r="AG239" s="152"/>
      <c r="AH239" s="152"/>
      <c r="AI239" s="152"/>
      <c r="AJ239" s="152"/>
      <c r="AK239" s="152"/>
      <c r="AL239" s="152"/>
      <c r="AM239" s="152"/>
      <c r="AN239" s="152"/>
      <c r="AO239" s="152"/>
      <c r="AP239" s="152"/>
      <c r="AQ239" s="152"/>
      <c r="AR239" s="152"/>
      <c r="AS239" s="152"/>
      <c r="AT239" s="152"/>
      <c r="AU239" s="152"/>
      <c r="AV239" s="152"/>
      <c r="AW239" s="152"/>
      <c r="AX239" s="152"/>
      <c r="AY239" s="152"/>
      <c r="AZ239" s="152"/>
      <c r="BA239" s="152"/>
      <c r="BB239" s="152"/>
      <c r="BC239" s="152"/>
      <c r="BD239" s="152"/>
      <c r="BE239" s="152"/>
      <c r="BF239" s="152"/>
      <c r="BG239" s="152"/>
      <c r="BH239" s="152"/>
      <c r="BI239" s="152"/>
      <c r="BJ239" s="152"/>
      <c r="BK239" s="152"/>
      <c r="BL239" s="152"/>
      <c r="BM239" s="152"/>
      <c r="BN239" s="152"/>
      <c r="BO239" s="152"/>
      <c r="BP239" s="152"/>
      <c r="BQ239" s="152"/>
      <c r="BR239" s="152"/>
      <c r="BS239" s="152"/>
      <c r="BT239" s="152"/>
      <c r="BU239" s="152"/>
      <c r="BV239" s="152"/>
      <c r="BW239" s="152"/>
      <c r="BX239" s="152"/>
      <c r="BY239" s="152"/>
      <c r="BZ239" s="152"/>
      <c r="CA239" s="152"/>
      <c r="CB239" s="152"/>
      <c r="CC239" s="152"/>
      <c r="CD239" s="152"/>
      <c r="CE239" s="152"/>
      <c r="CF239" s="152"/>
      <c r="CG239" s="152"/>
      <c r="CH239" s="152"/>
      <c r="CI239" s="152"/>
      <c r="CJ239" s="152"/>
      <c r="CK239" s="152"/>
      <c r="CL239" s="152"/>
      <c r="CM239" s="152"/>
      <c r="CN239" s="152"/>
      <c r="CO239" s="152"/>
      <c r="CP239" s="152"/>
      <c r="CQ239" s="152"/>
      <c r="CR239" s="152"/>
      <c r="CS239" s="152"/>
      <c r="CT239" s="152"/>
    </row>
    <row r="240" spans="1:98" s="154" customFormat="1" hidden="1" outlineLevel="1" x14ac:dyDescent="0.25">
      <c r="A240" s="215" t="s">
        <v>524</v>
      </c>
      <c r="B240" s="217" t="s">
        <v>525</v>
      </c>
      <c r="C240" s="217" t="str">
        <f t="shared" si="4"/>
        <v>SR Suriname CCC: 0,481</v>
      </c>
      <c r="D240" s="216">
        <v>0.48099999999999998</v>
      </c>
      <c r="E240" s="215" t="s">
        <v>253</v>
      </c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  <c r="U240" s="152"/>
      <c r="V240" s="152"/>
      <c r="W240" s="152"/>
      <c r="X240" s="152"/>
      <c r="Y240" s="152"/>
      <c r="Z240" s="152"/>
      <c r="AA240" s="152"/>
      <c r="AB240" s="152"/>
      <c r="AC240" s="152"/>
      <c r="AD240" s="152"/>
      <c r="AE240" s="152"/>
      <c r="AF240" s="152"/>
      <c r="AG240" s="152"/>
      <c r="AH240" s="152"/>
      <c r="AI240" s="152"/>
      <c r="AJ240" s="152"/>
      <c r="AK240" s="152"/>
      <c r="AL240" s="152"/>
      <c r="AM240" s="152"/>
      <c r="AN240" s="152"/>
      <c r="AO240" s="152"/>
      <c r="AP240" s="152"/>
      <c r="AQ240" s="152"/>
      <c r="AR240" s="152"/>
      <c r="AS240" s="152"/>
      <c r="AT240" s="152"/>
      <c r="AU240" s="152"/>
      <c r="AV240" s="152"/>
      <c r="AW240" s="152"/>
      <c r="AX240" s="152"/>
      <c r="AY240" s="152"/>
      <c r="AZ240" s="152"/>
      <c r="BA240" s="152"/>
      <c r="BB240" s="152"/>
      <c r="BC240" s="152"/>
      <c r="BD240" s="152"/>
      <c r="BE240" s="152"/>
      <c r="BF240" s="152"/>
      <c r="BG240" s="152"/>
      <c r="BH240" s="152"/>
      <c r="BI240" s="152"/>
      <c r="BJ240" s="152"/>
      <c r="BK240" s="152"/>
      <c r="BL240" s="152"/>
      <c r="BM240" s="152"/>
      <c r="BN240" s="152"/>
      <c r="BO240" s="152"/>
      <c r="BP240" s="152"/>
      <c r="BQ240" s="152"/>
      <c r="BR240" s="152"/>
      <c r="BS240" s="152"/>
      <c r="BT240" s="152"/>
      <c r="BU240" s="152"/>
      <c r="BV240" s="152"/>
      <c r="BW240" s="152"/>
      <c r="BX240" s="152"/>
      <c r="BY240" s="152"/>
      <c r="BZ240" s="152"/>
      <c r="CA240" s="152"/>
      <c r="CB240" s="152"/>
      <c r="CC240" s="152"/>
      <c r="CD240" s="152"/>
      <c r="CE240" s="152"/>
      <c r="CF240" s="152"/>
      <c r="CG240" s="152"/>
      <c r="CH240" s="152"/>
      <c r="CI240" s="152"/>
      <c r="CJ240" s="152"/>
      <c r="CK240" s="152"/>
      <c r="CL240" s="152"/>
      <c r="CM240" s="152"/>
      <c r="CN240" s="152"/>
      <c r="CO240" s="152"/>
      <c r="CP240" s="152"/>
      <c r="CQ240" s="152"/>
      <c r="CR240" s="152"/>
      <c r="CS240" s="152"/>
      <c r="CT240" s="152"/>
    </row>
    <row r="241" spans="1:98" s="154" customFormat="1" hidden="1" outlineLevel="1" x14ac:dyDescent="0.25">
      <c r="A241" s="215" t="s">
        <v>526</v>
      </c>
      <c r="B241" s="217" t="s">
        <v>527</v>
      </c>
      <c r="C241" s="217" t="str">
        <f t="shared" si="4"/>
        <v>SE Sweden CCC: 1,139</v>
      </c>
      <c r="D241" s="216">
        <v>1.139</v>
      </c>
      <c r="E241" s="215" t="s">
        <v>264</v>
      </c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2"/>
      <c r="Q241" s="152"/>
      <c r="R241" s="152"/>
      <c r="S241" s="152"/>
      <c r="T241" s="152"/>
      <c r="U241" s="152"/>
      <c r="V241" s="152"/>
      <c r="W241" s="152"/>
      <c r="X241" s="152"/>
      <c r="Y241" s="152"/>
      <c r="Z241" s="152"/>
      <c r="AA241" s="152"/>
      <c r="AB241" s="152"/>
      <c r="AC241" s="152"/>
      <c r="AD241" s="152"/>
      <c r="AE241" s="152"/>
      <c r="AF241" s="152"/>
      <c r="AG241" s="152"/>
      <c r="AH241" s="152"/>
      <c r="AI241" s="152"/>
      <c r="AJ241" s="152"/>
      <c r="AK241" s="152"/>
      <c r="AL241" s="152"/>
      <c r="AM241" s="152"/>
      <c r="AN241" s="152"/>
      <c r="AO241" s="152"/>
      <c r="AP241" s="152"/>
      <c r="AQ241" s="152"/>
      <c r="AR241" s="152"/>
      <c r="AS241" s="152"/>
      <c r="AT241" s="152"/>
      <c r="AU241" s="152"/>
      <c r="AV241" s="152"/>
      <c r="AW241" s="152"/>
      <c r="AX241" s="152"/>
      <c r="AY241" s="152"/>
      <c r="AZ241" s="152"/>
      <c r="BA241" s="152"/>
      <c r="BB241" s="152"/>
      <c r="BC241" s="152"/>
      <c r="BD241" s="152"/>
      <c r="BE241" s="152"/>
      <c r="BF241" s="152"/>
      <c r="BG241" s="152"/>
      <c r="BH241" s="152"/>
      <c r="BI241" s="152"/>
      <c r="BJ241" s="152"/>
      <c r="BK241" s="152"/>
      <c r="BL241" s="152"/>
      <c r="BM241" s="152"/>
      <c r="BN241" s="152"/>
      <c r="BO241" s="152"/>
      <c r="BP241" s="152"/>
      <c r="BQ241" s="152"/>
      <c r="BR241" s="152"/>
      <c r="BS241" s="152"/>
      <c r="BT241" s="152"/>
      <c r="BU241" s="152"/>
      <c r="BV241" s="152"/>
      <c r="BW241" s="152"/>
      <c r="BX241" s="152"/>
      <c r="BY241" s="152"/>
      <c r="BZ241" s="152"/>
      <c r="CA241" s="152"/>
      <c r="CB241" s="152"/>
      <c r="CC241" s="152"/>
      <c r="CD241" s="152"/>
      <c r="CE241" s="152"/>
      <c r="CF241" s="152"/>
      <c r="CG241" s="152"/>
      <c r="CH241" s="152"/>
      <c r="CI241" s="152"/>
      <c r="CJ241" s="152"/>
      <c r="CK241" s="152"/>
      <c r="CL241" s="152"/>
      <c r="CM241" s="152"/>
      <c r="CN241" s="152"/>
      <c r="CO241" s="152"/>
      <c r="CP241" s="152"/>
      <c r="CQ241" s="152"/>
      <c r="CR241" s="152"/>
      <c r="CS241" s="152"/>
      <c r="CT241" s="152"/>
    </row>
    <row r="242" spans="1:98" s="154" customFormat="1" hidden="1" outlineLevel="1" x14ac:dyDescent="0.25">
      <c r="A242" s="215" t="s">
        <v>528</v>
      </c>
      <c r="B242" s="217" t="s">
        <v>529</v>
      </c>
      <c r="C242" s="217" t="str">
        <f t="shared" si="4"/>
        <v>CH Switzerland CCC: 1,133</v>
      </c>
      <c r="D242" s="216">
        <v>1.133</v>
      </c>
      <c r="E242" s="215" t="s">
        <v>250</v>
      </c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2"/>
      <c r="Q242" s="152"/>
      <c r="R242" s="152"/>
      <c r="S242" s="152"/>
      <c r="T242" s="152"/>
      <c r="U242" s="152"/>
      <c r="V242" s="152"/>
      <c r="W242" s="152"/>
      <c r="X242" s="152"/>
      <c r="Y242" s="152"/>
      <c r="Z242" s="152"/>
      <c r="AA242" s="152"/>
      <c r="AB242" s="152"/>
      <c r="AC242" s="152"/>
      <c r="AD242" s="152"/>
      <c r="AE242" s="152"/>
      <c r="AF242" s="152"/>
      <c r="AG242" s="152"/>
      <c r="AH242" s="152"/>
      <c r="AI242" s="152"/>
      <c r="AJ242" s="152"/>
      <c r="AK242" s="152"/>
      <c r="AL242" s="152"/>
      <c r="AM242" s="152"/>
      <c r="AN242" s="152"/>
      <c r="AO242" s="152"/>
      <c r="AP242" s="152"/>
      <c r="AQ242" s="152"/>
      <c r="AR242" s="152"/>
      <c r="AS242" s="152"/>
      <c r="AT242" s="152"/>
      <c r="AU242" s="152"/>
      <c r="AV242" s="152"/>
      <c r="AW242" s="152"/>
      <c r="AX242" s="152"/>
      <c r="AY242" s="152"/>
      <c r="AZ242" s="152"/>
      <c r="BA242" s="152"/>
      <c r="BB242" s="152"/>
      <c r="BC242" s="152"/>
      <c r="BD242" s="152"/>
      <c r="BE242" s="152"/>
      <c r="BF242" s="152"/>
      <c r="BG242" s="152"/>
      <c r="BH242" s="152"/>
      <c r="BI242" s="152"/>
      <c r="BJ242" s="152"/>
      <c r="BK242" s="152"/>
      <c r="BL242" s="152"/>
      <c r="BM242" s="152"/>
      <c r="BN242" s="152"/>
      <c r="BO242" s="152"/>
      <c r="BP242" s="152"/>
      <c r="BQ242" s="152"/>
      <c r="BR242" s="152"/>
      <c r="BS242" s="152"/>
      <c r="BT242" s="152"/>
      <c r="BU242" s="152"/>
      <c r="BV242" s="152"/>
      <c r="BW242" s="152"/>
      <c r="BX242" s="152"/>
      <c r="BY242" s="152"/>
      <c r="BZ242" s="152"/>
      <c r="CA242" s="152"/>
      <c r="CB242" s="152"/>
      <c r="CC242" s="152"/>
      <c r="CD242" s="152"/>
      <c r="CE242" s="152"/>
      <c r="CF242" s="152"/>
      <c r="CG242" s="152"/>
      <c r="CH242" s="152"/>
      <c r="CI242" s="152"/>
      <c r="CJ242" s="152"/>
      <c r="CK242" s="152"/>
      <c r="CL242" s="152"/>
      <c r="CM242" s="152"/>
      <c r="CN242" s="152"/>
      <c r="CO242" s="152"/>
      <c r="CP242" s="152"/>
      <c r="CQ242" s="152"/>
      <c r="CR242" s="152"/>
      <c r="CS242" s="152"/>
      <c r="CT242" s="152"/>
    </row>
    <row r="243" spans="1:98" s="154" customFormat="1" hidden="1" outlineLevel="1" x14ac:dyDescent="0.25">
      <c r="A243" s="215" t="s">
        <v>530</v>
      </c>
      <c r="B243" s="217" t="s">
        <v>531</v>
      </c>
      <c r="C243" s="217" t="str">
        <f t="shared" si="4"/>
        <v>SY Syrian Arab Republic (the) CCC: 0,693</v>
      </c>
      <c r="D243" s="216">
        <v>0.69299999999999995</v>
      </c>
      <c r="E243" s="215" t="s">
        <v>253</v>
      </c>
      <c r="F243" s="152"/>
      <c r="G243" s="152"/>
      <c r="H243" s="152"/>
      <c r="I243" s="152"/>
      <c r="J243" s="152"/>
      <c r="K243" s="152"/>
      <c r="L243" s="152"/>
      <c r="M243" s="152"/>
      <c r="N243" s="152"/>
      <c r="O243" s="152"/>
      <c r="P243" s="152"/>
      <c r="Q243" s="152"/>
      <c r="R243" s="152"/>
      <c r="S243" s="152"/>
      <c r="T243" s="152"/>
      <c r="U243" s="152"/>
      <c r="V243" s="152"/>
      <c r="W243" s="152"/>
      <c r="X243" s="152"/>
      <c r="Y243" s="152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  <c r="AS243" s="152"/>
      <c r="AT243" s="152"/>
      <c r="AU243" s="152"/>
      <c r="AV243" s="152"/>
      <c r="AW243" s="152"/>
      <c r="AX243" s="152"/>
      <c r="AY243" s="152"/>
      <c r="AZ243" s="152"/>
      <c r="BA243" s="152"/>
      <c r="BB243" s="152"/>
      <c r="BC243" s="152"/>
      <c r="BD243" s="152"/>
      <c r="BE243" s="152"/>
      <c r="BF243" s="152"/>
      <c r="BG243" s="152"/>
      <c r="BH243" s="152"/>
      <c r="BI243" s="152"/>
      <c r="BJ243" s="152"/>
      <c r="BK243" s="152"/>
      <c r="BL243" s="152"/>
      <c r="BM243" s="152"/>
      <c r="BN243" s="152"/>
      <c r="BO243" s="152"/>
      <c r="BP243" s="152"/>
      <c r="BQ243" s="152"/>
      <c r="BR243" s="152"/>
      <c r="BS243" s="152"/>
      <c r="BT243" s="152"/>
      <c r="BU243" s="152"/>
      <c r="BV243" s="152"/>
      <c r="BW243" s="152"/>
      <c r="BX243" s="152"/>
      <c r="BY243" s="152"/>
      <c r="BZ243" s="152"/>
      <c r="CA243" s="152"/>
      <c r="CB243" s="152"/>
      <c r="CC243" s="152"/>
      <c r="CD243" s="152"/>
      <c r="CE243" s="152"/>
      <c r="CF243" s="152"/>
      <c r="CG243" s="152"/>
      <c r="CH243" s="152"/>
      <c r="CI243" s="152"/>
      <c r="CJ243" s="152"/>
      <c r="CK243" s="152"/>
      <c r="CL243" s="152"/>
      <c r="CM243" s="152"/>
      <c r="CN243" s="152"/>
      <c r="CO243" s="152"/>
      <c r="CP243" s="152"/>
      <c r="CQ243" s="152"/>
      <c r="CR243" s="152"/>
      <c r="CS243" s="152"/>
      <c r="CT243" s="152"/>
    </row>
    <row r="244" spans="1:98" s="154" customFormat="1" hidden="1" outlineLevel="1" x14ac:dyDescent="0.25">
      <c r="A244" s="215" t="s">
        <v>532</v>
      </c>
      <c r="B244" s="217" t="s">
        <v>533</v>
      </c>
      <c r="C244" s="217" t="str">
        <f t="shared" si="4"/>
        <v>TW Taiwan (Province of China) CCC: 0,848</v>
      </c>
      <c r="D244" s="216">
        <v>0.84799999999999998</v>
      </c>
      <c r="E244" s="215" t="s">
        <v>253</v>
      </c>
      <c r="F244" s="152"/>
      <c r="G244" s="152"/>
      <c r="H244" s="152"/>
      <c r="I244" s="152"/>
      <c r="J244" s="152"/>
      <c r="K244" s="152"/>
      <c r="L244" s="152"/>
      <c r="M244" s="152"/>
      <c r="N244" s="152"/>
      <c r="O244" s="152"/>
      <c r="P244" s="152"/>
      <c r="Q244" s="152"/>
      <c r="R244" s="152"/>
      <c r="S244" s="152"/>
      <c r="T244" s="152"/>
      <c r="U244" s="152"/>
      <c r="V244" s="152"/>
      <c r="W244" s="152"/>
      <c r="X244" s="152"/>
      <c r="Y244" s="152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52"/>
      <c r="AM244" s="152"/>
      <c r="AN244" s="152"/>
      <c r="AO244" s="152"/>
      <c r="AP244" s="152"/>
      <c r="AQ244" s="152"/>
      <c r="AR244" s="152"/>
      <c r="AS244" s="152"/>
      <c r="AT244" s="152"/>
      <c r="AU244" s="152"/>
      <c r="AV244" s="152"/>
      <c r="AW244" s="152"/>
      <c r="AX244" s="152"/>
      <c r="AY244" s="152"/>
      <c r="AZ244" s="152"/>
      <c r="BA244" s="152"/>
      <c r="BB244" s="152"/>
      <c r="BC244" s="152"/>
      <c r="BD244" s="152"/>
      <c r="BE244" s="152"/>
      <c r="BF244" s="152"/>
      <c r="BG244" s="152"/>
      <c r="BH244" s="152"/>
      <c r="BI244" s="152"/>
      <c r="BJ244" s="152"/>
      <c r="BK244" s="152"/>
      <c r="BL244" s="152"/>
      <c r="BM244" s="152"/>
      <c r="BN244" s="152"/>
      <c r="BO244" s="152"/>
      <c r="BP244" s="152"/>
      <c r="BQ244" s="152"/>
      <c r="BR244" s="152"/>
      <c r="BS244" s="152"/>
      <c r="BT244" s="152"/>
      <c r="BU244" s="152"/>
      <c r="BV244" s="152"/>
      <c r="BW244" s="152"/>
      <c r="BX244" s="152"/>
      <c r="BY244" s="152"/>
      <c r="BZ244" s="152"/>
      <c r="CA244" s="152"/>
      <c r="CB244" s="152"/>
      <c r="CC244" s="152"/>
      <c r="CD244" s="152"/>
      <c r="CE244" s="152"/>
      <c r="CF244" s="152"/>
      <c r="CG244" s="152"/>
      <c r="CH244" s="152"/>
      <c r="CI244" s="152"/>
      <c r="CJ244" s="152"/>
      <c r="CK244" s="152"/>
      <c r="CL244" s="152"/>
      <c r="CM244" s="152"/>
      <c r="CN244" s="152"/>
      <c r="CO244" s="152"/>
      <c r="CP244" s="152"/>
      <c r="CQ244" s="152"/>
      <c r="CR244" s="152"/>
      <c r="CS244" s="152"/>
      <c r="CT244" s="152"/>
    </row>
    <row r="245" spans="1:98" s="154" customFormat="1" hidden="1" outlineLevel="1" x14ac:dyDescent="0.25">
      <c r="A245" s="215" t="s">
        <v>534</v>
      </c>
      <c r="B245" s="217" t="s">
        <v>535</v>
      </c>
      <c r="C245" s="217" t="str">
        <f t="shared" si="4"/>
        <v>TJ Tajikistan CCC: 0,543</v>
      </c>
      <c r="D245" s="216">
        <v>0.54300000000000004</v>
      </c>
      <c r="E245" s="215" t="s">
        <v>253</v>
      </c>
      <c r="F245" s="152"/>
      <c r="G245" s="152"/>
      <c r="H245" s="152"/>
      <c r="I245" s="152"/>
      <c r="J245" s="152"/>
      <c r="K245" s="152"/>
      <c r="L245" s="152"/>
      <c r="M245" s="152"/>
      <c r="N245" s="152"/>
      <c r="O245" s="152"/>
      <c r="P245" s="152"/>
      <c r="Q245" s="152"/>
      <c r="R245" s="152"/>
      <c r="S245" s="152"/>
      <c r="T245" s="152"/>
      <c r="U245" s="152"/>
      <c r="V245" s="152"/>
      <c r="W245" s="152"/>
      <c r="X245" s="152"/>
      <c r="Y245" s="152"/>
      <c r="Z245" s="152"/>
      <c r="AA245" s="152"/>
      <c r="AB245" s="152"/>
      <c r="AC245" s="152"/>
      <c r="AD245" s="152"/>
      <c r="AE245" s="152"/>
      <c r="AF245" s="152"/>
      <c r="AG245" s="152"/>
      <c r="AH245" s="152"/>
      <c r="AI245" s="152"/>
      <c r="AJ245" s="152"/>
      <c r="AK245" s="152"/>
      <c r="AL245" s="152"/>
      <c r="AM245" s="152"/>
      <c r="AN245" s="152"/>
      <c r="AO245" s="152"/>
      <c r="AP245" s="152"/>
      <c r="AQ245" s="152"/>
      <c r="AR245" s="152"/>
      <c r="AS245" s="152"/>
      <c r="AT245" s="152"/>
      <c r="AU245" s="152"/>
      <c r="AV245" s="152"/>
      <c r="AW245" s="152"/>
      <c r="AX245" s="152"/>
      <c r="AY245" s="152"/>
      <c r="AZ245" s="152"/>
      <c r="BA245" s="152"/>
      <c r="BB245" s="152"/>
      <c r="BC245" s="152"/>
      <c r="BD245" s="152"/>
      <c r="BE245" s="152"/>
      <c r="BF245" s="152"/>
      <c r="BG245" s="152"/>
      <c r="BH245" s="152"/>
      <c r="BI245" s="152"/>
      <c r="BJ245" s="152"/>
      <c r="BK245" s="152"/>
      <c r="BL245" s="152"/>
      <c r="BM245" s="152"/>
      <c r="BN245" s="152"/>
      <c r="BO245" s="152"/>
      <c r="BP245" s="152"/>
      <c r="BQ245" s="152"/>
      <c r="BR245" s="152"/>
      <c r="BS245" s="152"/>
      <c r="BT245" s="152"/>
      <c r="BU245" s="152"/>
      <c r="BV245" s="152"/>
      <c r="BW245" s="152"/>
      <c r="BX245" s="152"/>
      <c r="BY245" s="152"/>
      <c r="BZ245" s="152"/>
      <c r="CA245" s="152"/>
      <c r="CB245" s="152"/>
      <c r="CC245" s="152"/>
      <c r="CD245" s="152"/>
      <c r="CE245" s="152"/>
      <c r="CF245" s="152"/>
      <c r="CG245" s="152"/>
      <c r="CH245" s="152"/>
      <c r="CI245" s="152"/>
      <c r="CJ245" s="152"/>
      <c r="CK245" s="152"/>
      <c r="CL245" s="152"/>
      <c r="CM245" s="152"/>
      <c r="CN245" s="152"/>
      <c r="CO245" s="152"/>
      <c r="CP245" s="152"/>
      <c r="CQ245" s="152"/>
      <c r="CR245" s="152"/>
      <c r="CS245" s="152"/>
      <c r="CT245" s="152"/>
    </row>
    <row r="246" spans="1:98" s="154" customFormat="1" hidden="1" outlineLevel="1" x14ac:dyDescent="0.25">
      <c r="A246" s="215" t="s">
        <v>536</v>
      </c>
      <c r="B246" s="217" t="s">
        <v>537</v>
      </c>
      <c r="C246" s="217" t="str">
        <f t="shared" si="4"/>
        <v>TZ Tanzania, the United Republic of CCC: 0,575</v>
      </c>
      <c r="D246" s="216">
        <v>0.57499999999999996</v>
      </c>
      <c r="E246" s="215" t="s">
        <v>253</v>
      </c>
      <c r="F246" s="152"/>
      <c r="G246" s="152"/>
      <c r="H246" s="152"/>
      <c r="I246" s="152"/>
      <c r="J246" s="152"/>
      <c r="K246" s="152"/>
      <c r="L246" s="152"/>
      <c r="M246" s="152"/>
      <c r="N246" s="152"/>
      <c r="O246" s="152"/>
      <c r="P246" s="152"/>
      <c r="Q246" s="152"/>
      <c r="R246" s="152"/>
      <c r="S246" s="152"/>
      <c r="T246" s="152"/>
      <c r="U246" s="152"/>
      <c r="V246" s="152"/>
      <c r="W246" s="152"/>
      <c r="X246" s="152"/>
      <c r="Y246" s="152"/>
      <c r="Z246" s="152"/>
      <c r="AA246" s="152"/>
      <c r="AB246" s="152"/>
      <c r="AC246" s="152"/>
      <c r="AD246" s="152"/>
      <c r="AE246" s="152"/>
      <c r="AF246" s="152"/>
      <c r="AG246" s="152"/>
      <c r="AH246" s="152"/>
      <c r="AI246" s="152"/>
      <c r="AJ246" s="152"/>
      <c r="AK246" s="152"/>
      <c r="AL246" s="152"/>
      <c r="AM246" s="152"/>
      <c r="AN246" s="152"/>
      <c r="AO246" s="152"/>
      <c r="AP246" s="152"/>
      <c r="AQ246" s="152"/>
      <c r="AR246" s="152"/>
      <c r="AS246" s="152"/>
      <c r="AT246" s="152"/>
      <c r="AU246" s="152"/>
      <c r="AV246" s="152"/>
      <c r="AW246" s="152"/>
      <c r="AX246" s="152"/>
      <c r="AY246" s="152"/>
      <c r="AZ246" s="152"/>
      <c r="BA246" s="152"/>
      <c r="BB246" s="152"/>
      <c r="BC246" s="152"/>
      <c r="BD246" s="152"/>
      <c r="BE246" s="152"/>
      <c r="BF246" s="152"/>
      <c r="BG246" s="152"/>
      <c r="BH246" s="152"/>
      <c r="BI246" s="152"/>
      <c r="BJ246" s="152"/>
      <c r="BK246" s="152"/>
      <c r="BL246" s="152"/>
      <c r="BM246" s="152"/>
      <c r="BN246" s="152"/>
      <c r="BO246" s="152"/>
      <c r="BP246" s="152"/>
      <c r="BQ246" s="152"/>
      <c r="BR246" s="152"/>
      <c r="BS246" s="152"/>
      <c r="BT246" s="152"/>
      <c r="BU246" s="152"/>
      <c r="BV246" s="152"/>
      <c r="BW246" s="152"/>
      <c r="BX246" s="152"/>
      <c r="BY246" s="152"/>
      <c r="BZ246" s="152"/>
      <c r="CA246" s="152"/>
      <c r="CB246" s="152"/>
      <c r="CC246" s="152"/>
      <c r="CD246" s="152"/>
      <c r="CE246" s="152"/>
      <c r="CF246" s="152"/>
      <c r="CG246" s="152"/>
      <c r="CH246" s="152"/>
      <c r="CI246" s="152"/>
      <c r="CJ246" s="152"/>
      <c r="CK246" s="152"/>
      <c r="CL246" s="152"/>
      <c r="CM246" s="152"/>
      <c r="CN246" s="152"/>
      <c r="CO246" s="152"/>
      <c r="CP246" s="152"/>
      <c r="CQ246" s="152"/>
      <c r="CR246" s="152"/>
      <c r="CS246" s="152"/>
      <c r="CT246" s="152"/>
    </row>
    <row r="247" spans="1:98" s="154" customFormat="1" hidden="1" outlineLevel="1" x14ac:dyDescent="0.25">
      <c r="A247" s="215" t="s">
        <v>538</v>
      </c>
      <c r="B247" s="217" t="s">
        <v>539</v>
      </c>
      <c r="C247" s="217" t="str">
        <f t="shared" si="4"/>
        <v>TH Thailand CCC: 0,637</v>
      </c>
      <c r="D247" s="216">
        <v>0.63700000000000001</v>
      </c>
      <c r="E247" s="215" t="s">
        <v>253</v>
      </c>
      <c r="F247" s="152"/>
      <c r="G247" s="152"/>
      <c r="H247" s="152"/>
      <c r="I247" s="152"/>
      <c r="J247" s="152"/>
      <c r="K247" s="152"/>
      <c r="L247" s="152"/>
      <c r="M247" s="152"/>
      <c r="N247" s="152"/>
      <c r="O247" s="152"/>
      <c r="P247" s="152"/>
      <c r="Q247" s="152"/>
      <c r="R247" s="152"/>
      <c r="S247" s="152"/>
      <c r="T247" s="152"/>
      <c r="U247" s="152"/>
      <c r="V247" s="152"/>
      <c r="W247" s="152"/>
      <c r="X247" s="152"/>
      <c r="Y247" s="152"/>
      <c r="Z247" s="152"/>
      <c r="AA247" s="152"/>
      <c r="AB247" s="152"/>
      <c r="AC247" s="152"/>
      <c r="AD247" s="152"/>
      <c r="AE247" s="152"/>
      <c r="AF247" s="152"/>
      <c r="AG247" s="152"/>
      <c r="AH247" s="152"/>
      <c r="AI247" s="152"/>
      <c r="AJ247" s="152"/>
      <c r="AK247" s="152"/>
      <c r="AL247" s="152"/>
      <c r="AM247" s="152"/>
      <c r="AN247" s="152"/>
      <c r="AO247" s="152"/>
      <c r="AP247" s="152"/>
      <c r="AQ247" s="152"/>
      <c r="AR247" s="152"/>
      <c r="AS247" s="152"/>
      <c r="AT247" s="152"/>
      <c r="AU247" s="152"/>
      <c r="AV247" s="152"/>
      <c r="AW247" s="152"/>
      <c r="AX247" s="152"/>
      <c r="AY247" s="152"/>
      <c r="AZ247" s="152"/>
      <c r="BA247" s="152"/>
      <c r="BB247" s="152"/>
      <c r="BC247" s="152"/>
      <c r="BD247" s="152"/>
      <c r="BE247" s="152"/>
      <c r="BF247" s="152"/>
      <c r="BG247" s="152"/>
      <c r="BH247" s="152"/>
      <c r="BI247" s="152"/>
      <c r="BJ247" s="152"/>
      <c r="BK247" s="152"/>
      <c r="BL247" s="152"/>
      <c r="BM247" s="152"/>
      <c r="BN247" s="152"/>
      <c r="BO247" s="152"/>
      <c r="BP247" s="152"/>
      <c r="BQ247" s="152"/>
      <c r="BR247" s="152"/>
      <c r="BS247" s="152"/>
      <c r="BT247" s="152"/>
      <c r="BU247" s="152"/>
      <c r="BV247" s="152"/>
      <c r="BW247" s="152"/>
      <c r="BX247" s="152"/>
      <c r="BY247" s="152"/>
      <c r="BZ247" s="152"/>
      <c r="CA247" s="152"/>
      <c r="CB247" s="152"/>
      <c r="CC247" s="152"/>
      <c r="CD247" s="152"/>
      <c r="CE247" s="152"/>
      <c r="CF247" s="152"/>
      <c r="CG247" s="152"/>
      <c r="CH247" s="152"/>
      <c r="CI247" s="152"/>
      <c r="CJ247" s="152"/>
      <c r="CK247" s="152"/>
      <c r="CL247" s="152"/>
      <c r="CM247" s="152"/>
      <c r="CN247" s="152"/>
      <c r="CO247" s="152"/>
      <c r="CP247" s="152"/>
      <c r="CQ247" s="152"/>
      <c r="CR247" s="152"/>
      <c r="CS247" s="152"/>
      <c r="CT247" s="152"/>
    </row>
    <row r="248" spans="1:98" s="154" customFormat="1" hidden="1" outlineLevel="1" x14ac:dyDescent="0.25">
      <c r="A248" s="215" t="s">
        <v>540</v>
      </c>
      <c r="B248" s="217" t="s">
        <v>541</v>
      </c>
      <c r="C248" s="217" t="str">
        <f t="shared" si="4"/>
        <v>TL Timor-Leste CCC: 0,815</v>
      </c>
      <c r="D248" s="216">
        <v>0.81499999999999995</v>
      </c>
      <c r="E248" s="215" t="s">
        <v>253</v>
      </c>
      <c r="F248" s="152"/>
      <c r="G248" s="152"/>
      <c r="H248" s="152"/>
      <c r="I248" s="152"/>
      <c r="J248" s="152"/>
      <c r="K248" s="152"/>
      <c r="L248" s="152"/>
      <c r="M248" s="152"/>
      <c r="N248" s="152"/>
      <c r="O248" s="152"/>
      <c r="P248" s="152"/>
      <c r="Q248" s="152"/>
      <c r="R248" s="152"/>
      <c r="S248" s="152"/>
      <c r="T248" s="152"/>
      <c r="U248" s="152"/>
      <c r="V248" s="152"/>
      <c r="W248" s="152"/>
      <c r="X248" s="152"/>
      <c r="Y248" s="152"/>
      <c r="Z248" s="152"/>
      <c r="AA248" s="152"/>
      <c r="AB248" s="152"/>
      <c r="AC248" s="152"/>
      <c r="AD248" s="152"/>
      <c r="AE248" s="152"/>
      <c r="AF248" s="152"/>
      <c r="AG248" s="152"/>
      <c r="AH248" s="152"/>
      <c r="AI248" s="152"/>
      <c r="AJ248" s="152"/>
      <c r="AK248" s="152"/>
      <c r="AL248" s="152"/>
      <c r="AM248" s="152"/>
      <c r="AN248" s="152"/>
      <c r="AO248" s="152"/>
      <c r="AP248" s="152"/>
      <c r="AQ248" s="152"/>
      <c r="AR248" s="152"/>
      <c r="AS248" s="152"/>
      <c r="AT248" s="152"/>
      <c r="AU248" s="152"/>
      <c r="AV248" s="152"/>
      <c r="AW248" s="152"/>
      <c r="AX248" s="152"/>
      <c r="AY248" s="152"/>
      <c r="AZ248" s="152"/>
      <c r="BA248" s="152"/>
      <c r="BB248" s="152"/>
      <c r="BC248" s="152"/>
      <c r="BD248" s="152"/>
      <c r="BE248" s="152"/>
      <c r="BF248" s="152"/>
      <c r="BG248" s="152"/>
      <c r="BH248" s="152"/>
      <c r="BI248" s="152"/>
      <c r="BJ248" s="152"/>
      <c r="BK248" s="152"/>
      <c r="BL248" s="152"/>
      <c r="BM248" s="152"/>
      <c r="BN248" s="152"/>
      <c r="BO248" s="152"/>
      <c r="BP248" s="152"/>
      <c r="BQ248" s="152"/>
      <c r="BR248" s="152"/>
      <c r="BS248" s="152"/>
      <c r="BT248" s="152"/>
      <c r="BU248" s="152"/>
      <c r="BV248" s="152"/>
      <c r="BW248" s="152"/>
      <c r="BX248" s="152"/>
      <c r="BY248" s="152"/>
      <c r="BZ248" s="152"/>
      <c r="CA248" s="152"/>
      <c r="CB248" s="152"/>
      <c r="CC248" s="152"/>
      <c r="CD248" s="152"/>
      <c r="CE248" s="152"/>
      <c r="CF248" s="152"/>
      <c r="CG248" s="152"/>
      <c r="CH248" s="152"/>
      <c r="CI248" s="152"/>
      <c r="CJ248" s="152"/>
      <c r="CK248" s="152"/>
      <c r="CL248" s="152"/>
      <c r="CM248" s="152"/>
      <c r="CN248" s="152"/>
      <c r="CO248" s="152"/>
      <c r="CP248" s="152"/>
      <c r="CQ248" s="152"/>
      <c r="CR248" s="152"/>
      <c r="CS248" s="152"/>
      <c r="CT248" s="152"/>
    </row>
    <row r="249" spans="1:98" s="154" customFormat="1" hidden="1" outlineLevel="1" x14ac:dyDescent="0.25">
      <c r="A249" s="215" t="s">
        <v>542</v>
      </c>
      <c r="B249" s="217" t="s">
        <v>543</v>
      </c>
      <c r="C249" s="217" t="str">
        <f t="shared" si="4"/>
        <v>TG Togo CCC: 0,765</v>
      </c>
      <c r="D249" s="216">
        <v>0.76500000000000001</v>
      </c>
      <c r="E249" s="215" t="s">
        <v>253</v>
      </c>
      <c r="F249" s="152"/>
      <c r="G249" s="152"/>
      <c r="H249" s="152"/>
      <c r="I249" s="152"/>
      <c r="J249" s="152"/>
      <c r="K249" s="152"/>
      <c r="L249" s="152"/>
      <c r="M249" s="152"/>
      <c r="N249" s="152"/>
      <c r="O249" s="152"/>
      <c r="P249" s="152"/>
      <c r="Q249" s="152"/>
      <c r="R249" s="152"/>
      <c r="S249" s="152"/>
      <c r="T249" s="152"/>
      <c r="U249" s="152"/>
      <c r="V249" s="152"/>
      <c r="W249" s="152"/>
      <c r="X249" s="152"/>
      <c r="Y249" s="152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52"/>
      <c r="AM249" s="152"/>
      <c r="AN249" s="152"/>
      <c r="AO249" s="152"/>
      <c r="AP249" s="152"/>
      <c r="AQ249" s="152"/>
      <c r="AR249" s="152"/>
      <c r="AS249" s="152"/>
      <c r="AT249" s="152"/>
      <c r="AU249" s="152"/>
      <c r="AV249" s="152"/>
      <c r="AW249" s="152"/>
      <c r="AX249" s="152"/>
      <c r="AY249" s="152"/>
      <c r="AZ249" s="152"/>
      <c r="BA249" s="152"/>
      <c r="BB249" s="152"/>
      <c r="BC249" s="152"/>
      <c r="BD249" s="152"/>
      <c r="BE249" s="152"/>
      <c r="BF249" s="152"/>
      <c r="BG249" s="152"/>
      <c r="BH249" s="152"/>
      <c r="BI249" s="152"/>
      <c r="BJ249" s="152"/>
      <c r="BK249" s="152"/>
      <c r="BL249" s="152"/>
      <c r="BM249" s="152"/>
      <c r="BN249" s="152"/>
      <c r="BO249" s="152"/>
      <c r="BP249" s="152"/>
      <c r="BQ249" s="152"/>
      <c r="BR249" s="152"/>
      <c r="BS249" s="152"/>
      <c r="BT249" s="152"/>
      <c r="BU249" s="152"/>
      <c r="BV249" s="152"/>
      <c r="BW249" s="152"/>
      <c r="BX249" s="152"/>
      <c r="BY249" s="152"/>
      <c r="BZ249" s="152"/>
      <c r="CA249" s="152"/>
      <c r="CB249" s="152"/>
      <c r="CC249" s="152"/>
      <c r="CD249" s="152"/>
      <c r="CE249" s="152"/>
      <c r="CF249" s="152"/>
      <c r="CG249" s="152"/>
      <c r="CH249" s="152"/>
      <c r="CI249" s="152"/>
      <c r="CJ249" s="152"/>
      <c r="CK249" s="152"/>
      <c r="CL249" s="152"/>
      <c r="CM249" s="152"/>
      <c r="CN249" s="152"/>
      <c r="CO249" s="152"/>
      <c r="CP249" s="152"/>
      <c r="CQ249" s="152"/>
      <c r="CR249" s="152"/>
      <c r="CS249" s="152"/>
      <c r="CT249" s="152"/>
    </row>
    <row r="250" spans="1:98" s="154" customFormat="1" hidden="1" outlineLevel="1" x14ac:dyDescent="0.25">
      <c r="A250" s="215" t="s">
        <v>544</v>
      </c>
      <c r="B250" s="217" t="s">
        <v>545</v>
      </c>
      <c r="C250" s="217" t="str">
        <f t="shared" si="4"/>
        <v>TO Tonga CCC: 0,771</v>
      </c>
      <c r="D250" s="216">
        <v>0.77100000000000002</v>
      </c>
      <c r="E250" s="215" t="s">
        <v>253</v>
      </c>
      <c r="F250" s="152"/>
      <c r="G250" s="152"/>
      <c r="H250" s="152"/>
      <c r="I250" s="152"/>
      <c r="J250" s="152"/>
      <c r="K250" s="152"/>
      <c r="L250" s="152"/>
      <c r="M250" s="152"/>
      <c r="N250" s="152"/>
      <c r="O250" s="152"/>
      <c r="P250" s="152"/>
      <c r="Q250" s="152"/>
      <c r="R250" s="152"/>
      <c r="S250" s="152"/>
      <c r="T250" s="152"/>
      <c r="U250" s="152"/>
      <c r="V250" s="152"/>
      <c r="W250" s="152"/>
      <c r="X250" s="152"/>
      <c r="Y250" s="152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52"/>
      <c r="AM250" s="152"/>
      <c r="AN250" s="152"/>
      <c r="AO250" s="152"/>
      <c r="AP250" s="152"/>
      <c r="AQ250" s="152"/>
      <c r="AR250" s="152"/>
      <c r="AS250" s="152"/>
      <c r="AT250" s="152"/>
      <c r="AU250" s="152"/>
      <c r="AV250" s="152"/>
      <c r="AW250" s="152"/>
      <c r="AX250" s="152"/>
      <c r="AY250" s="152"/>
      <c r="AZ250" s="152"/>
      <c r="BA250" s="152"/>
      <c r="BB250" s="152"/>
      <c r="BC250" s="152"/>
      <c r="BD250" s="152"/>
      <c r="BE250" s="152"/>
      <c r="BF250" s="152"/>
      <c r="BG250" s="152"/>
      <c r="BH250" s="152"/>
      <c r="BI250" s="152"/>
      <c r="BJ250" s="152"/>
      <c r="BK250" s="152"/>
      <c r="BL250" s="152"/>
      <c r="BM250" s="152"/>
      <c r="BN250" s="152"/>
      <c r="BO250" s="152"/>
      <c r="BP250" s="152"/>
      <c r="BQ250" s="152"/>
      <c r="BR250" s="152"/>
      <c r="BS250" s="152"/>
      <c r="BT250" s="152"/>
      <c r="BU250" s="152"/>
      <c r="BV250" s="152"/>
      <c r="BW250" s="152"/>
      <c r="BX250" s="152"/>
      <c r="BY250" s="152"/>
      <c r="BZ250" s="152"/>
      <c r="CA250" s="152"/>
      <c r="CB250" s="152"/>
      <c r="CC250" s="152"/>
      <c r="CD250" s="152"/>
      <c r="CE250" s="152"/>
      <c r="CF250" s="152"/>
      <c r="CG250" s="152"/>
      <c r="CH250" s="152"/>
      <c r="CI250" s="152"/>
      <c r="CJ250" s="152"/>
      <c r="CK250" s="152"/>
      <c r="CL250" s="152"/>
      <c r="CM250" s="152"/>
      <c r="CN250" s="152"/>
      <c r="CO250" s="152"/>
      <c r="CP250" s="152"/>
      <c r="CQ250" s="152"/>
      <c r="CR250" s="152"/>
      <c r="CS250" s="152"/>
      <c r="CT250" s="152"/>
    </row>
    <row r="251" spans="1:98" s="154" customFormat="1" hidden="1" outlineLevel="1" x14ac:dyDescent="0.25">
      <c r="A251" s="215" t="s">
        <v>546</v>
      </c>
      <c r="B251" s="217" t="s">
        <v>547</v>
      </c>
      <c r="C251" s="217" t="str">
        <f t="shared" si="4"/>
        <v>TT Trinidad and Tobago CCC: 0,731</v>
      </c>
      <c r="D251" s="216">
        <v>0.73099999999999998</v>
      </c>
      <c r="E251" s="215" t="s">
        <v>253</v>
      </c>
      <c r="F251" s="152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  <c r="AS251" s="152"/>
      <c r="AT251" s="152"/>
      <c r="AU251" s="152"/>
      <c r="AV251" s="152"/>
      <c r="AW251" s="152"/>
      <c r="AX251" s="152"/>
      <c r="AY251" s="152"/>
      <c r="AZ251" s="152"/>
      <c r="BA251" s="152"/>
      <c r="BB251" s="152"/>
      <c r="BC251" s="152"/>
      <c r="BD251" s="152"/>
      <c r="BE251" s="152"/>
      <c r="BF251" s="152"/>
      <c r="BG251" s="152"/>
      <c r="BH251" s="152"/>
      <c r="BI251" s="152"/>
      <c r="BJ251" s="152"/>
      <c r="BK251" s="152"/>
      <c r="BL251" s="152"/>
      <c r="BM251" s="152"/>
      <c r="BN251" s="152"/>
      <c r="BO251" s="152"/>
      <c r="BP251" s="152"/>
      <c r="BQ251" s="152"/>
      <c r="BR251" s="152"/>
      <c r="BS251" s="152"/>
      <c r="BT251" s="152"/>
      <c r="BU251" s="152"/>
      <c r="BV251" s="152"/>
      <c r="BW251" s="152"/>
      <c r="BX251" s="152"/>
      <c r="BY251" s="152"/>
      <c r="BZ251" s="152"/>
      <c r="CA251" s="152"/>
      <c r="CB251" s="152"/>
      <c r="CC251" s="152"/>
      <c r="CD251" s="152"/>
      <c r="CE251" s="152"/>
      <c r="CF251" s="152"/>
      <c r="CG251" s="152"/>
      <c r="CH251" s="152"/>
      <c r="CI251" s="152"/>
      <c r="CJ251" s="152"/>
      <c r="CK251" s="152"/>
      <c r="CL251" s="152"/>
      <c r="CM251" s="152"/>
      <c r="CN251" s="152"/>
      <c r="CO251" s="152"/>
      <c r="CP251" s="152"/>
      <c r="CQ251" s="152"/>
      <c r="CR251" s="152"/>
      <c r="CS251" s="152"/>
      <c r="CT251" s="152"/>
    </row>
    <row r="252" spans="1:98" s="154" customFormat="1" hidden="1" outlineLevel="1" x14ac:dyDescent="0.25">
      <c r="A252" s="215" t="s">
        <v>548</v>
      </c>
      <c r="B252" s="217" t="s">
        <v>549</v>
      </c>
      <c r="C252" s="217" t="str">
        <f t="shared" si="4"/>
        <v>TN Tunisia CCC: 0,596</v>
      </c>
      <c r="D252" s="216">
        <v>0.59599999999999997</v>
      </c>
      <c r="E252" s="215" t="s">
        <v>250</v>
      </c>
      <c r="F252" s="152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  <c r="U252" s="152"/>
      <c r="V252" s="152"/>
      <c r="W252" s="152"/>
      <c r="X252" s="152"/>
      <c r="Y252" s="152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52"/>
      <c r="AM252" s="152"/>
      <c r="AN252" s="152"/>
      <c r="AO252" s="152"/>
      <c r="AP252" s="152"/>
      <c r="AQ252" s="152"/>
      <c r="AR252" s="152"/>
      <c r="AS252" s="152"/>
      <c r="AT252" s="152"/>
      <c r="AU252" s="152"/>
      <c r="AV252" s="152"/>
      <c r="AW252" s="152"/>
      <c r="AX252" s="152"/>
      <c r="AY252" s="152"/>
      <c r="AZ252" s="152"/>
      <c r="BA252" s="152"/>
      <c r="BB252" s="152"/>
      <c r="BC252" s="152"/>
      <c r="BD252" s="152"/>
      <c r="BE252" s="152"/>
      <c r="BF252" s="152"/>
      <c r="BG252" s="152"/>
      <c r="BH252" s="152"/>
      <c r="BI252" s="152"/>
      <c r="BJ252" s="152"/>
      <c r="BK252" s="152"/>
      <c r="BL252" s="152"/>
      <c r="BM252" s="152"/>
      <c r="BN252" s="152"/>
      <c r="BO252" s="152"/>
      <c r="BP252" s="152"/>
      <c r="BQ252" s="152"/>
      <c r="BR252" s="152"/>
      <c r="BS252" s="152"/>
      <c r="BT252" s="152"/>
      <c r="BU252" s="152"/>
      <c r="BV252" s="152"/>
      <c r="BW252" s="152"/>
      <c r="BX252" s="152"/>
      <c r="BY252" s="152"/>
      <c r="BZ252" s="152"/>
      <c r="CA252" s="152"/>
      <c r="CB252" s="152"/>
      <c r="CC252" s="152"/>
      <c r="CD252" s="152"/>
      <c r="CE252" s="152"/>
      <c r="CF252" s="152"/>
      <c r="CG252" s="152"/>
      <c r="CH252" s="152"/>
      <c r="CI252" s="152"/>
      <c r="CJ252" s="152"/>
      <c r="CK252" s="152"/>
      <c r="CL252" s="152"/>
      <c r="CM252" s="152"/>
      <c r="CN252" s="152"/>
      <c r="CO252" s="152"/>
      <c r="CP252" s="152"/>
      <c r="CQ252" s="152"/>
      <c r="CR252" s="152"/>
      <c r="CS252" s="152"/>
      <c r="CT252" s="152"/>
    </row>
    <row r="253" spans="1:98" s="154" customFormat="1" hidden="1" outlineLevel="1" x14ac:dyDescent="0.25">
      <c r="A253" s="215" t="s">
        <v>550</v>
      </c>
      <c r="B253" s="217" t="s">
        <v>551</v>
      </c>
      <c r="C253" s="217" t="str">
        <f t="shared" si="4"/>
        <v>TR Turkey CCC: 0,742</v>
      </c>
      <c r="D253" s="216">
        <v>0.74199999999999999</v>
      </c>
      <c r="E253" s="215" t="s">
        <v>250</v>
      </c>
      <c r="F253" s="152"/>
      <c r="G253" s="152"/>
      <c r="H253" s="152"/>
      <c r="I253" s="152"/>
      <c r="J253" s="152"/>
      <c r="K253" s="152"/>
      <c r="L253" s="152"/>
      <c r="M253" s="152"/>
      <c r="N253" s="152"/>
      <c r="O253" s="152"/>
      <c r="P253" s="152"/>
      <c r="Q253" s="152"/>
      <c r="R253" s="152"/>
      <c r="S253" s="152"/>
      <c r="T253" s="152"/>
      <c r="U253" s="152"/>
      <c r="V253" s="152"/>
      <c r="W253" s="152"/>
      <c r="X253" s="152"/>
      <c r="Y253" s="152"/>
      <c r="Z253" s="152"/>
      <c r="AA253" s="152"/>
      <c r="AB253" s="152"/>
      <c r="AC253" s="152"/>
      <c r="AD253" s="152"/>
      <c r="AE253" s="152"/>
      <c r="AF253" s="152"/>
      <c r="AG253" s="152"/>
      <c r="AH253" s="152"/>
      <c r="AI253" s="152"/>
      <c r="AJ253" s="152"/>
      <c r="AK253" s="152"/>
      <c r="AL253" s="152"/>
      <c r="AM253" s="152"/>
      <c r="AN253" s="152"/>
      <c r="AO253" s="152"/>
      <c r="AP253" s="152"/>
      <c r="AQ253" s="152"/>
      <c r="AR253" s="152"/>
      <c r="AS253" s="152"/>
      <c r="AT253" s="152"/>
      <c r="AU253" s="152"/>
      <c r="AV253" s="152"/>
      <c r="AW253" s="152"/>
      <c r="AX253" s="152"/>
      <c r="AY253" s="152"/>
      <c r="AZ253" s="152"/>
      <c r="BA253" s="152"/>
      <c r="BB253" s="152"/>
      <c r="BC253" s="152"/>
      <c r="BD253" s="152"/>
      <c r="BE253" s="152"/>
      <c r="BF253" s="152"/>
      <c r="BG253" s="152"/>
      <c r="BH253" s="152"/>
      <c r="BI253" s="152"/>
      <c r="BJ253" s="152"/>
      <c r="BK253" s="152"/>
      <c r="BL253" s="152"/>
      <c r="BM253" s="152"/>
      <c r="BN253" s="152"/>
      <c r="BO253" s="152"/>
      <c r="BP253" s="152"/>
      <c r="BQ253" s="152"/>
      <c r="BR253" s="152"/>
      <c r="BS253" s="152"/>
      <c r="BT253" s="152"/>
      <c r="BU253" s="152"/>
      <c r="BV253" s="152"/>
      <c r="BW253" s="152"/>
      <c r="BX253" s="152"/>
      <c r="BY253" s="152"/>
      <c r="BZ253" s="152"/>
      <c r="CA253" s="152"/>
      <c r="CB253" s="152"/>
      <c r="CC253" s="152"/>
      <c r="CD253" s="152"/>
      <c r="CE253" s="152"/>
      <c r="CF253" s="152"/>
      <c r="CG253" s="152"/>
      <c r="CH253" s="152"/>
      <c r="CI253" s="152"/>
      <c r="CJ253" s="152"/>
      <c r="CK253" s="152"/>
      <c r="CL253" s="152"/>
      <c r="CM253" s="152"/>
      <c r="CN253" s="152"/>
      <c r="CO253" s="152"/>
      <c r="CP253" s="152"/>
      <c r="CQ253" s="152"/>
      <c r="CR253" s="152"/>
      <c r="CS253" s="152"/>
      <c r="CT253" s="152"/>
    </row>
    <row r="254" spans="1:98" s="154" customFormat="1" hidden="1" outlineLevel="1" x14ac:dyDescent="0.25">
      <c r="A254" s="215" t="s">
        <v>552</v>
      </c>
      <c r="B254" s="217" t="s">
        <v>553</v>
      </c>
      <c r="C254" s="217" t="str">
        <f t="shared" si="4"/>
        <v>TM Turkmenistan CCC: 0,555</v>
      </c>
      <c r="D254" s="216">
        <v>0.55500000000000005</v>
      </c>
      <c r="E254" s="215" t="s">
        <v>253</v>
      </c>
      <c r="F254" s="152"/>
      <c r="G254" s="152"/>
      <c r="H254" s="152"/>
      <c r="I254" s="152"/>
      <c r="J254" s="152"/>
      <c r="K254" s="152"/>
      <c r="L254" s="152"/>
      <c r="M254" s="152"/>
      <c r="N254" s="152"/>
      <c r="O254" s="152"/>
      <c r="P254" s="152"/>
      <c r="Q254" s="152"/>
      <c r="R254" s="152"/>
      <c r="S254" s="152"/>
      <c r="T254" s="152"/>
      <c r="U254" s="152"/>
      <c r="V254" s="152"/>
      <c r="W254" s="152"/>
      <c r="X254" s="152"/>
      <c r="Y254" s="152"/>
      <c r="Z254" s="152"/>
      <c r="AA254" s="152"/>
      <c r="AB254" s="152"/>
      <c r="AC254" s="152"/>
      <c r="AD254" s="152"/>
      <c r="AE254" s="152"/>
      <c r="AF254" s="152"/>
      <c r="AG254" s="152"/>
      <c r="AH254" s="152"/>
      <c r="AI254" s="152"/>
      <c r="AJ254" s="152"/>
      <c r="AK254" s="152"/>
      <c r="AL254" s="152"/>
      <c r="AM254" s="152"/>
      <c r="AN254" s="152"/>
      <c r="AO254" s="152"/>
      <c r="AP254" s="152"/>
      <c r="AQ254" s="152"/>
      <c r="AR254" s="152"/>
      <c r="AS254" s="152"/>
      <c r="AT254" s="152"/>
      <c r="AU254" s="152"/>
      <c r="AV254" s="152"/>
      <c r="AW254" s="152"/>
      <c r="AX254" s="152"/>
      <c r="AY254" s="152"/>
      <c r="AZ254" s="152"/>
      <c r="BA254" s="152"/>
      <c r="BB254" s="152"/>
      <c r="BC254" s="152"/>
      <c r="BD254" s="152"/>
      <c r="BE254" s="152"/>
      <c r="BF254" s="152"/>
      <c r="BG254" s="152"/>
      <c r="BH254" s="152"/>
      <c r="BI254" s="152"/>
      <c r="BJ254" s="152"/>
      <c r="BK254" s="152"/>
      <c r="BL254" s="152"/>
      <c r="BM254" s="152"/>
      <c r="BN254" s="152"/>
      <c r="BO254" s="152"/>
      <c r="BP254" s="152"/>
      <c r="BQ254" s="152"/>
      <c r="BR254" s="152"/>
      <c r="BS254" s="152"/>
      <c r="BT254" s="152"/>
      <c r="BU254" s="152"/>
      <c r="BV254" s="152"/>
      <c r="BW254" s="152"/>
      <c r="BX254" s="152"/>
      <c r="BY254" s="152"/>
      <c r="BZ254" s="152"/>
      <c r="CA254" s="152"/>
      <c r="CB254" s="152"/>
      <c r="CC254" s="152"/>
      <c r="CD254" s="152"/>
      <c r="CE254" s="152"/>
      <c r="CF254" s="152"/>
      <c r="CG254" s="152"/>
      <c r="CH254" s="152"/>
      <c r="CI254" s="152"/>
      <c r="CJ254" s="152"/>
      <c r="CK254" s="152"/>
      <c r="CL254" s="152"/>
      <c r="CM254" s="152"/>
      <c r="CN254" s="152"/>
      <c r="CO254" s="152"/>
      <c r="CP254" s="152"/>
      <c r="CQ254" s="152"/>
      <c r="CR254" s="152"/>
      <c r="CS254" s="152"/>
      <c r="CT254" s="152"/>
    </row>
    <row r="255" spans="1:98" s="154" customFormat="1" hidden="1" outlineLevel="1" x14ac:dyDescent="0.25">
      <c r="A255" s="215" t="s">
        <v>554</v>
      </c>
      <c r="B255" s="217" t="s">
        <v>555</v>
      </c>
      <c r="C255" s="217" t="str">
        <f t="shared" si="4"/>
        <v>UG Uganda CCC: 0,626</v>
      </c>
      <c r="D255" s="216">
        <v>0.626</v>
      </c>
      <c r="E255" s="215" t="s">
        <v>253</v>
      </c>
      <c r="F255" s="152"/>
      <c r="G255" s="152"/>
      <c r="H255" s="152"/>
      <c r="I255" s="152"/>
      <c r="J255" s="152"/>
      <c r="K255" s="152"/>
      <c r="L255" s="152"/>
      <c r="M255" s="152"/>
      <c r="N255" s="152"/>
      <c r="O255" s="152"/>
      <c r="P255" s="152"/>
      <c r="Q255" s="152"/>
      <c r="R255" s="152"/>
      <c r="S255" s="152"/>
      <c r="T255" s="152"/>
      <c r="U255" s="152"/>
      <c r="V255" s="152"/>
      <c r="W255" s="152"/>
      <c r="X255" s="152"/>
      <c r="Y255" s="152"/>
      <c r="Z255" s="152"/>
      <c r="AA255" s="152"/>
      <c r="AB255" s="152"/>
      <c r="AC255" s="152"/>
      <c r="AD255" s="152"/>
      <c r="AE255" s="152"/>
      <c r="AF255" s="152"/>
      <c r="AG255" s="152"/>
      <c r="AH255" s="152"/>
      <c r="AI255" s="152"/>
      <c r="AJ255" s="152"/>
      <c r="AK255" s="152"/>
      <c r="AL255" s="152"/>
      <c r="AM255" s="152"/>
      <c r="AN255" s="152"/>
      <c r="AO255" s="152"/>
      <c r="AP255" s="152"/>
      <c r="AQ255" s="152"/>
      <c r="AR255" s="152"/>
      <c r="AS255" s="152"/>
      <c r="AT255" s="152"/>
      <c r="AU255" s="152"/>
      <c r="AV255" s="152"/>
      <c r="AW255" s="152"/>
      <c r="AX255" s="152"/>
      <c r="AY255" s="152"/>
      <c r="AZ255" s="152"/>
      <c r="BA255" s="152"/>
      <c r="BB255" s="152"/>
      <c r="BC255" s="152"/>
      <c r="BD255" s="152"/>
      <c r="BE255" s="152"/>
      <c r="BF255" s="152"/>
      <c r="BG255" s="152"/>
      <c r="BH255" s="152"/>
      <c r="BI255" s="152"/>
      <c r="BJ255" s="152"/>
      <c r="BK255" s="152"/>
      <c r="BL255" s="152"/>
      <c r="BM255" s="152"/>
      <c r="BN255" s="152"/>
      <c r="BO255" s="152"/>
      <c r="BP255" s="152"/>
      <c r="BQ255" s="152"/>
      <c r="BR255" s="152"/>
      <c r="BS255" s="152"/>
      <c r="BT255" s="152"/>
      <c r="BU255" s="152"/>
      <c r="BV255" s="152"/>
      <c r="BW255" s="152"/>
      <c r="BX255" s="152"/>
      <c r="BY255" s="152"/>
      <c r="BZ255" s="152"/>
      <c r="CA255" s="152"/>
      <c r="CB255" s="152"/>
      <c r="CC255" s="152"/>
      <c r="CD255" s="152"/>
      <c r="CE255" s="152"/>
      <c r="CF255" s="152"/>
      <c r="CG255" s="152"/>
      <c r="CH255" s="152"/>
      <c r="CI255" s="152"/>
      <c r="CJ255" s="152"/>
      <c r="CK255" s="152"/>
      <c r="CL255" s="152"/>
      <c r="CM255" s="152"/>
      <c r="CN255" s="152"/>
      <c r="CO255" s="152"/>
      <c r="CP255" s="152"/>
      <c r="CQ255" s="152"/>
      <c r="CR255" s="152"/>
      <c r="CS255" s="152"/>
      <c r="CT255" s="152"/>
    </row>
    <row r="256" spans="1:98" s="154" customFormat="1" hidden="1" outlineLevel="1" x14ac:dyDescent="0.25">
      <c r="A256" s="215" t="s">
        <v>556</v>
      </c>
      <c r="B256" s="217" t="s">
        <v>557</v>
      </c>
      <c r="C256" s="217" t="str">
        <f t="shared" si="4"/>
        <v>UA Ukraine CCC: 0,629</v>
      </c>
      <c r="D256" s="216">
        <v>0.629</v>
      </c>
      <c r="E256" s="215" t="s">
        <v>250</v>
      </c>
      <c r="F256" s="152"/>
      <c r="G256" s="152"/>
      <c r="H256" s="152"/>
      <c r="I256" s="152"/>
      <c r="J256" s="152"/>
      <c r="K256" s="152"/>
      <c r="L256" s="152"/>
      <c r="M256" s="152"/>
      <c r="N256" s="152"/>
      <c r="O256" s="152"/>
      <c r="P256" s="152"/>
      <c r="Q256" s="152"/>
      <c r="R256" s="152"/>
      <c r="S256" s="152"/>
      <c r="T256" s="152"/>
      <c r="U256" s="152"/>
      <c r="V256" s="152"/>
      <c r="W256" s="152"/>
      <c r="X256" s="152"/>
      <c r="Y256" s="152"/>
      <c r="Z256" s="152"/>
      <c r="AA256" s="152"/>
      <c r="AB256" s="152"/>
      <c r="AC256" s="152"/>
      <c r="AD256" s="152"/>
      <c r="AE256" s="152"/>
      <c r="AF256" s="152"/>
      <c r="AG256" s="152"/>
      <c r="AH256" s="152"/>
      <c r="AI256" s="152"/>
      <c r="AJ256" s="152"/>
      <c r="AK256" s="152"/>
      <c r="AL256" s="152"/>
      <c r="AM256" s="152"/>
      <c r="AN256" s="152"/>
      <c r="AO256" s="152"/>
      <c r="AP256" s="152"/>
      <c r="AQ256" s="152"/>
      <c r="AR256" s="152"/>
      <c r="AS256" s="152"/>
      <c r="AT256" s="152"/>
      <c r="AU256" s="152"/>
      <c r="AV256" s="152"/>
      <c r="AW256" s="152"/>
      <c r="AX256" s="152"/>
      <c r="AY256" s="152"/>
      <c r="AZ256" s="152"/>
      <c r="BA256" s="152"/>
      <c r="BB256" s="152"/>
      <c r="BC256" s="152"/>
      <c r="BD256" s="152"/>
      <c r="BE256" s="152"/>
      <c r="BF256" s="152"/>
      <c r="BG256" s="152"/>
      <c r="BH256" s="152"/>
      <c r="BI256" s="152"/>
      <c r="BJ256" s="152"/>
      <c r="BK256" s="152"/>
      <c r="BL256" s="152"/>
      <c r="BM256" s="152"/>
      <c r="BN256" s="152"/>
      <c r="BO256" s="152"/>
      <c r="BP256" s="152"/>
      <c r="BQ256" s="152"/>
      <c r="BR256" s="152"/>
      <c r="BS256" s="152"/>
      <c r="BT256" s="152"/>
      <c r="BU256" s="152"/>
      <c r="BV256" s="152"/>
      <c r="BW256" s="152"/>
      <c r="BX256" s="152"/>
      <c r="BY256" s="152"/>
      <c r="BZ256" s="152"/>
      <c r="CA256" s="152"/>
      <c r="CB256" s="152"/>
      <c r="CC256" s="152"/>
      <c r="CD256" s="152"/>
      <c r="CE256" s="152"/>
      <c r="CF256" s="152"/>
      <c r="CG256" s="152"/>
      <c r="CH256" s="152"/>
      <c r="CI256" s="152"/>
      <c r="CJ256" s="152"/>
      <c r="CK256" s="152"/>
      <c r="CL256" s="152"/>
      <c r="CM256" s="152"/>
      <c r="CN256" s="152"/>
      <c r="CO256" s="152"/>
      <c r="CP256" s="152"/>
      <c r="CQ256" s="152"/>
      <c r="CR256" s="152"/>
      <c r="CS256" s="152"/>
      <c r="CT256" s="152"/>
    </row>
    <row r="257" spans="1:98" s="154" customFormat="1" hidden="1" outlineLevel="1" x14ac:dyDescent="0.25">
      <c r="A257" s="215" t="s">
        <v>558</v>
      </c>
      <c r="B257" s="217" t="s">
        <v>559</v>
      </c>
      <c r="C257" s="217" t="str">
        <f t="shared" si="4"/>
        <v>AE United Arab Emirates (the) CCC: 0,836</v>
      </c>
      <c r="D257" s="216">
        <v>0.83599999999999997</v>
      </c>
      <c r="E257" s="215" t="s">
        <v>253</v>
      </c>
      <c r="F257" s="152"/>
      <c r="G257" s="152"/>
      <c r="H257" s="152"/>
      <c r="I257" s="152"/>
      <c r="J257" s="152"/>
      <c r="K257" s="152"/>
      <c r="L257" s="152"/>
      <c r="M257" s="152"/>
      <c r="N257" s="152"/>
      <c r="O257" s="152"/>
      <c r="P257" s="152"/>
      <c r="Q257" s="152"/>
      <c r="R257" s="152"/>
      <c r="S257" s="152"/>
      <c r="T257" s="152"/>
      <c r="U257" s="152"/>
      <c r="V257" s="152"/>
      <c r="W257" s="152"/>
      <c r="X257" s="152"/>
      <c r="Y257" s="152"/>
      <c r="Z257" s="152"/>
      <c r="AA257" s="152"/>
      <c r="AB257" s="152"/>
      <c r="AC257" s="152"/>
      <c r="AD257" s="152"/>
      <c r="AE257" s="152"/>
      <c r="AF257" s="152"/>
      <c r="AG257" s="152"/>
      <c r="AH257" s="152"/>
      <c r="AI257" s="152"/>
      <c r="AJ257" s="152"/>
      <c r="AK257" s="152"/>
      <c r="AL257" s="152"/>
      <c r="AM257" s="152"/>
      <c r="AN257" s="152"/>
      <c r="AO257" s="152"/>
      <c r="AP257" s="152"/>
      <c r="AQ257" s="152"/>
      <c r="AR257" s="152"/>
      <c r="AS257" s="152"/>
      <c r="AT257" s="152"/>
      <c r="AU257" s="152"/>
      <c r="AV257" s="152"/>
      <c r="AW257" s="152"/>
      <c r="AX257" s="152"/>
      <c r="AY257" s="152"/>
      <c r="AZ257" s="152"/>
      <c r="BA257" s="152"/>
      <c r="BB257" s="152"/>
      <c r="BC257" s="152"/>
      <c r="BD257" s="152"/>
      <c r="BE257" s="152"/>
      <c r="BF257" s="152"/>
      <c r="BG257" s="152"/>
      <c r="BH257" s="152"/>
      <c r="BI257" s="152"/>
      <c r="BJ257" s="152"/>
      <c r="BK257" s="152"/>
      <c r="BL257" s="152"/>
      <c r="BM257" s="152"/>
      <c r="BN257" s="152"/>
      <c r="BO257" s="152"/>
      <c r="BP257" s="152"/>
      <c r="BQ257" s="152"/>
      <c r="BR257" s="152"/>
      <c r="BS257" s="152"/>
      <c r="BT257" s="152"/>
      <c r="BU257" s="152"/>
      <c r="BV257" s="152"/>
      <c r="BW257" s="152"/>
      <c r="BX257" s="152"/>
      <c r="BY257" s="152"/>
      <c r="BZ257" s="152"/>
      <c r="CA257" s="152"/>
      <c r="CB257" s="152"/>
      <c r="CC257" s="152"/>
      <c r="CD257" s="152"/>
      <c r="CE257" s="152"/>
      <c r="CF257" s="152"/>
      <c r="CG257" s="152"/>
      <c r="CH257" s="152"/>
      <c r="CI257" s="152"/>
      <c r="CJ257" s="152"/>
      <c r="CK257" s="152"/>
      <c r="CL257" s="152"/>
      <c r="CM257" s="152"/>
      <c r="CN257" s="152"/>
      <c r="CO257" s="152"/>
      <c r="CP257" s="152"/>
      <c r="CQ257" s="152"/>
      <c r="CR257" s="152"/>
      <c r="CS257" s="152"/>
      <c r="CT257" s="152"/>
    </row>
    <row r="258" spans="1:98" s="154" customFormat="1" hidden="1" outlineLevel="1" x14ac:dyDescent="0.25">
      <c r="A258" s="215" t="s">
        <v>560</v>
      </c>
      <c r="B258" s="217" t="s">
        <v>561</v>
      </c>
      <c r="C258" s="217" t="str">
        <f t="shared" si="4"/>
        <v>UK United Kingdom of Great Britain and Northern Ireland (the) CCC: 1,319</v>
      </c>
      <c r="D258" s="216">
        <v>1.319</v>
      </c>
      <c r="E258" s="215" t="s">
        <v>264</v>
      </c>
      <c r="F258" s="152"/>
      <c r="G258" s="152"/>
      <c r="H258" s="152"/>
      <c r="I258" s="152"/>
      <c r="J258" s="152"/>
      <c r="K258" s="152"/>
      <c r="L258" s="152"/>
      <c r="M258" s="152"/>
      <c r="N258" s="152"/>
      <c r="O258" s="152"/>
      <c r="P258" s="152"/>
      <c r="Q258" s="152"/>
      <c r="R258" s="152"/>
      <c r="S258" s="152"/>
      <c r="T258" s="152"/>
      <c r="U258" s="152"/>
      <c r="V258" s="152"/>
      <c r="W258" s="152"/>
      <c r="X258" s="152"/>
      <c r="Y258" s="152"/>
      <c r="Z258" s="152"/>
      <c r="AA258" s="152"/>
      <c r="AB258" s="152"/>
      <c r="AC258" s="152"/>
      <c r="AD258" s="152"/>
      <c r="AE258" s="152"/>
      <c r="AF258" s="152"/>
      <c r="AG258" s="152"/>
      <c r="AH258" s="152"/>
      <c r="AI258" s="152"/>
      <c r="AJ258" s="152"/>
      <c r="AK258" s="152"/>
      <c r="AL258" s="152"/>
      <c r="AM258" s="152"/>
      <c r="AN258" s="152"/>
      <c r="AO258" s="152"/>
      <c r="AP258" s="152"/>
      <c r="AQ258" s="152"/>
      <c r="AR258" s="152"/>
      <c r="AS258" s="152"/>
      <c r="AT258" s="152"/>
      <c r="AU258" s="152"/>
      <c r="AV258" s="152"/>
      <c r="AW258" s="152"/>
      <c r="AX258" s="152"/>
      <c r="AY258" s="152"/>
      <c r="AZ258" s="152"/>
      <c r="BA258" s="152"/>
      <c r="BB258" s="152"/>
      <c r="BC258" s="152"/>
      <c r="BD258" s="152"/>
      <c r="BE258" s="152"/>
      <c r="BF258" s="152"/>
      <c r="BG258" s="152"/>
      <c r="BH258" s="152"/>
      <c r="BI258" s="152"/>
      <c r="BJ258" s="152"/>
      <c r="BK258" s="152"/>
      <c r="BL258" s="152"/>
      <c r="BM258" s="152"/>
      <c r="BN258" s="152"/>
      <c r="BO258" s="152"/>
      <c r="BP258" s="152"/>
      <c r="BQ258" s="152"/>
      <c r="BR258" s="152"/>
      <c r="BS258" s="152"/>
      <c r="BT258" s="152"/>
      <c r="BU258" s="152"/>
      <c r="BV258" s="152"/>
      <c r="BW258" s="152"/>
      <c r="BX258" s="152"/>
      <c r="BY258" s="152"/>
      <c r="BZ258" s="152"/>
      <c r="CA258" s="152"/>
      <c r="CB258" s="152"/>
      <c r="CC258" s="152"/>
      <c r="CD258" s="152"/>
      <c r="CE258" s="152"/>
      <c r="CF258" s="152"/>
      <c r="CG258" s="152"/>
      <c r="CH258" s="152"/>
      <c r="CI258" s="152"/>
      <c r="CJ258" s="152"/>
      <c r="CK258" s="152"/>
      <c r="CL258" s="152"/>
      <c r="CM258" s="152"/>
      <c r="CN258" s="152"/>
      <c r="CO258" s="152"/>
      <c r="CP258" s="152"/>
      <c r="CQ258" s="152"/>
      <c r="CR258" s="152"/>
      <c r="CS258" s="152"/>
      <c r="CT258" s="152"/>
    </row>
    <row r="259" spans="1:98" s="154" customFormat="1" hidden="1" outlineLevel="1" x14ac:dyDescent="0.25">
      <c r="A259" s="215" t="s">
        <v>562</v>
      </c>
      <c r="B259" s="217" t="s">
        <v>563</v>
      </c>
      <c r="C259" s="217" t="str">
        <f t="shared" si="4"/>
        <v>US United States of America (the) CCC: 0,812</v>
      </c>
      <c r="D259" s="216">
        <v>0.81200000000000006</v>
      </c>
      <c r="E259" s="215" t="s">
        <v>253</v>
      </c>
      <c r="F259" s="152"/>
      <c r="G259" s="152"/>
      <c r="H259" s="152"/>
      <c r="I259" s="152"/>
      <c r="J259" s="152"/>
      <c r="K259" s="152"/>
      <c r="L259" s="152"/>
      <c r="M259" s="152"/>
      <c r="N259" s="152"/>
      <c r="O259" s="152"/>
      <c r="P259" s="152"/>
      <c r="Q259" s="152"/>
      <c r="R259" s="152"/>
      <c r="S259" s="152"/>
      <c r="T259" s="152"/>
      <c r="U259" s="152"/>
      <c r="V259" s="152"/>
      <c r="W259" s="152"/>
      <c r="X259" s="152"/>
      <c r="Y259" s="152"/>
      <c r="Z259" s="152"/>
      <c r="AA259" s="152"/>
      <c r="AB259" s="152"/>
      <c r="AC259" s="152"/>
      <c r="AD259" s="152"/>
      <c r="AE259" s="152"/>
      <c r="AF259" s="152"/>
      <c r="AG259" s="152"/>
      <c r="AH259" s="152"/>
      <c r="AI259" s="152"/>
      <c r="AJ259" s="152"/>
      <c r="AK259" s="152"/>
      <c r="AL259" s="152"/>
      <c r="AM259" s="152"/>
      <c r="AN259" s="152"/>
      <c r="AO259" s="152"/>
      <c r="AP259" s="152"/>
      <c r="AQ259" s="152"/>
      <c r="AR259" s="152"/>
      <c r="AS259" s="152"/>
      <c r="AT259" s="152"/>
      <c r="AU259" s="152"/>
      <c r="AV259" s="152"/>
      <c r="AW259" s="152"/>
      <c r="AX259" s="152"/>
      <c r="AY259" s="152"/>
      <c r="AZ259" s="152"/>
      <c r="BA259" s="152"/>
      <c r="BB259" s="152"/>
      <c r="BC259" s="152"/>
      <c r="BD259" s="152"/>
      <c r="BE259" s="152"/>
      <c r="BF259" s="152"/>
      <c r="BG259" s="152"/>
      <c r="BH259" s="152"/>
      <c r="BI259" s="152"/>
      <c r="BJ259" s="152"/>
      <c r="BK259" s="152"/>
      <c r="BL259" s="152"/>
      <c r="BM259" s="152"/>
      <c r="BN259" s="152"/>
      <c r="BO259" s="152"/>
      <c r="BP259" s="152"/>
      <c r="BQ259" s="152"/>
      <c r="BR259" s="152"/>
      <c r="BS259" s="152"/>
      <c r="BT259" s="152"/>
      <c r="BU259" s="152"/>
      <c r="BV259" s="152"/>
      <c r="BW259" s="152"/>
      <c r="BX259" s="152"/>
      <c r="BY259" s="152"/>
      <c r="BZ259" s="152"/>
      <c r="CA259" s="152"/>
      <c r="CB259" s="152"/>
      <c r="CC259" s="152"/>
      <c r="CD259" s="152"/>
      <c r="CE259" s="152"/>
      <c r="CF259" s="152"/>
      <c r="CG259" s="152"/>
      <c r="CH259" s="152"/>
      <c r="CI259" s="152"/>
      <c r="CJ259" s="152"/>
      <c r="CK259" s="152"/>
      <c r="CL259" s="152"/>
      <c r="CM259" s="152"/>
      <c r="CN259" s="152"/>
      <c r="CO259" s="152"/>
      <c r="CP259" s="152"/>
      <c r="CQ259" s="152"/>
      <c r="CR259" s="152"/>
      <c r="CS259" s="152"/>
      <c r="CT259" s="152"/>
    </row>
    <row r="260" spans="1:98" s="154" customFormat="1" hidden="1" outlineLevel="1" x14ac:dyDescent="0.25">
      <c r="A260" s="215" t="s">
        <v>564</v>
      </c>
      <c r="B260" s="217" t="s">
        <v>565</v>
      </c>
      <c r="C260" s="217" t="str">
        <f t="shared" si="4"/>
        <v>UY Uruguay CCC: 0,764</v>
      </c>
      <c r="D260" s="216">
        <v>0.76400000000000001</v>
      </c>
      <c r="E260" s="215" t="s">
        <v>253</v>
      </c>
      <c r="F260" s="152"/>
      <c r="G260" s="152"/>
      <c r="H260" s="152"/>
      <c r="I260" s="152"/>
      <c r="J260" s="152"/>
      <c r="K260" s="152"/>
      <c r="L260" s="152"/>
      <c r="M260" s="152"/>
      <c r="N260" s="152"/>
      <c r="O260" s="152"/>
      <c r="P260" s="152"/>
      <c r="Q260" s="152"/>
      <c r="R260" s="152"/>
      <c r="S260" s="152"/>
      <c r="T260" s="152"/>
      <c r="U260" s="152"/>
      <c r="V260" s="152"/>
      <c r="W260" s="152"/>
      <c r="X260" s="152"/>
      <c r="Y260" s="152"/>
      <c r="Z260" s="152"/>
      <c r="AA260" s="152"/>
      <c r="AB260" s="152"/>
      <c r="AC260" s="152"/>
      <c r="AD260" s="152"/>
      <c r="AE260" s="152"/>
      <c r="AF260" s="152"/>
      <c r="AG260" s="152"/>
      <c r="AH260" s="152"/>
      <c r="AI260" s="152"/>
      <c r="AJ260" s="152"/>
      <c r="AK260" s="152"/>
      <c r="AL260" s="152"/>
      <c r="AM260" s="152"/>
      <c r="AN260" s="152"/>
      <c r="AO260" s="152"/>
      <c r="AP260" s="152"/>
      <c r="AQ260" s="152"/>
      <c r="AR260" s="152"/>
      <c r="AS260" s="152"/>
      <c r="AT260" s="152"/>
      <c r="AU260" s="152"/>
      <c r="AV260" s="152"/>
      <c r="AW260" s="152"/>
      <c r="AX260" s="152"/>
      <c r="AY260" s="152"/>
      <c r="AZ260" s="152"/>
      <c r="BA260" s="152"/>
      <c r="BB260" s="152"/>
      <c r="BC260" s="152"/>
      <c r="BD260" s="152"/>
      <c r="BE260" s="152"/>
      <c r="BF260" s="152"/>
      <c r="BG260" s="152"/>
      <c r="BH260" s="152"/>
      <c r="BI260" s="152"/>
      <c r="BJ260" s="152"/>
      <c r="BK260" s="152"/>
      <c r="BL260" s="152"/>
      <c r="BM260" s="152"/>
      <c r="BN260" s="152"/>
      <c r="BO260" s="152"/>
      <c r="BP260" s="152"/>
      <c r="BQ260" s="152"/>
      <c r="BR260" s="152"/>
      <c r="BS260" s="152"/>
      <c r="BT260" s="152"/>
      <c r="BU260" s="152"/>
      <c r="BV260" s="152"/>
      <c r="BW260" s="152"/>
      <c r="BX260" s="152"/>
      <c r="BY260" s="152"/>
      <c r="BZ260" s="152"/>
      <c r="CA260" s="152"/>
      <c r="CB260" s="152"/>
      <c r="CC260" s="152"/>
      <c r="CD260" s="152"/>
      <c r="CE260" s="152"/>
      <c r="CF260" s="152"/>
      <c r="CG260" s="152"/>
      <c r="CH260" s="152"/>
      <c r="CI260" s="152"/>
      <c r="CJ260" s="152"/>
      <c r="CK260" s="152"/>
      <c r="CL260" s="152"/>
      <c r="CM260" s="152"/>
      <c r="CN260" s="152"/>
      <c r="CO260" s="152"/>
      <c r="CP260" s="152"/>
      <c r="CQ260" s="152"/>
      <c r="CR260" s="152"/>
      <c r="CS260" s="152"/>
      <c r="CT260" s="152"/>
    </row>
    <row r="261" spans="1:98" s="154" customFormat="1" hidden="1" outlineLevel="1" x14ac:dyDescent="0.25">
      <c r="A261" s="215" t="s">
        <v>566</v>
      </c>
      <c r="B261" s="217" t="s">
        <v>567</v>
      </c>
      <c r="C261" s="217" t="str">
        <f t="shared" si="4"/>
        <v>UZ Uzbekistan CCC: 0,586</v>
      </c>
      <c r="D261" s="216">
        <v>0.58599999999999997</v>
      </c>
      <c r="E261" s="215" t="s">
        <v>253</v>
      </c>
      <c r="F261" s="152"/>
      <c r="G261" s="152"/>
      <c r="H261" s="152"/>
      <c r="I261" s="152"/>
      <c r="J261" s="152"/>
      <c r="K261" s="152"/>
      <c r="L261" s="152"/>
      <c r="M261" s="152"/>
      <c r="N261" s="152"/>
      <c r="O261" s="152"/>
      <c r="P261" s="152"/>
      <c r="Q261" s="152"/>
      <c r="R261" s="152"/>
      <c r="S261" s="152"/>
      <c r="T261" s="152"/>
      <c r="U261" s="152"/>
      <c r="V261" s="152"/>
      <c r="W261" s="152"/>
      <c r="X261" s="152"/>
      <c r="Y261" s="152"/>
      <c r="Z261" s="152"/>
      <c r="AA261" s="152"/>
      <c r="AB261" s="152"/>
      <c r="AC261" s="152"/>
      <c r="AD261" s="152"/>
      <c r="AE261" s="152"/>
      <c r="AF261" s="152"/>
      <c r="AG261" s="152"/>
      <c r="AH261" s="152"/>
      <c r="AI261" s="152"/>
      <c r="AJ261" s="152"/>
      <c r="AK261" s="152"/>
      <c r="AL261" s="152"/>
      <c r="AM261" s="152"/>
      <c r="AN261" s="152"/>
      <c r="AO261" s="152"/>
      <c r="AP261" s="152"/>
      <c r="AQ261" s="152"/>
      <c r="AR261" s="152"/>
      <c r="AS261" s="152"/>
      <c r="AT261" s="152"/>
      <c r="AU261" s="152"/>
      <c r="AV261" s="152"/>
      <c r="AW261" s="152"/>
      <c r="AX261" s="152"/>
      <c r="AY261" s="152"/>
      <c r="AZ261" s="152"/>
      <c r="BA261" s="152"/>
      <c r="BB261" s="152"/>
      <c r="BC261" s="152"/>
      <c r="BD261" s="152"/>
      <c r="BE261" s="152"/>
      <c r="BF261" s="152"/>
      <c r="BG261" s="152"/>
      <c r="BH261" s="152"/>
      <c r="BI261" s="152"/>
      <c r="BJ261" s="152"/>
      <c r="BK261" s="152"/>
      <c r="BL261" s="152"/>
      <c r="BM261" s="152"/>
      <c r="BN261" s="152"/>
      <c r="BO261" s="152"/>
      <c r="BP261" s="152"/>
      <c r="BQ261" s="152"/>
      <c r="BR261" s="152"/>
      <c r="BS261" s="152"/>
      <c r="BT261" s="152"/>
      <c r="BU261" s="152"/>
      <c r="BV261" s="152"/>
      <c r="BW261" s="152"/>
      <c r="BX261" s="152"/>
      <c r="BY261" s="152"/>
      <c r="BZ261" s="152"/>
      <c r="CA261" s="152"/>
      <c r="CB261" s="152"/>
      <c r="CC261" s="152"/>
      <c r="CD261" s="152"/>
      <c r="CE261" s="152"/>
      <c r="CF261" s="152"/>
      <c r="CG261" s="152"/>
      <c r="CH261" s="152"/>
      <c r="CI261" s="152"/>
      <c r="CJ261" s="152"/>
      <c r="CK261" s="152"/>
      <c r="CL261" s="152"/>
      <c r="CM261" s="152"/>
      <c r="CN261" s="152"/>
      <c r="CO261" s="152"/>
      <c r="CP261" s="152"/>
      <c r="CQ261" s="152"/>
      <c r="CR261" s="152"/>
      <c r="CS261" s="152"/>
      <c r="CT261" s="152"/>
    </row>
    <row r="262" spans="1:98" s="154" customFormat="1" hidden="1" outlineLevel="1" x14ac:dyDescent="0.25">
      <c r="A262" s="215" t="s">
        <v>568</v>
      </c>
      <c r="B262" s="217" t="s">
        <v>569</v>
      </c>
      <c r="C262" s="217" t="str">
        <f t="shared" si="4"/>
        <v>VU Vanuatu CCC: 1,004</v>
      </c>
      <c r="D262" s="216">
        <v>1.004</v>
      </c>
      <c r="E262" s="215" t="s">
        <v>253</v>
      </c>
      <c r="F262" s="152"/>
      <c r="G262" s="152"/>
      <c r="H262" s="152"/>
      <c r="I262" s="152"/>
      <c r="J262" s="152"/>
      <c r="K262" s="152"/>
      <c r="L262" s="152"/>
      <c r="M262" s="152"/>
      <c r="N262" s="152"/>
      <c r="O262" s="152"/>
      <c r="P262" s="152"/>
      <c r="Q262" s="152"/>
      <c r="R262" s="152"/>
      <c r="S262" s="152"/>
      <c r="T262" s="152"/>
      <c r="U262" s="152"/>
      <c r="V262" s="152"/>
      <c r="W262" s="152"/>
      <c r="X262" s="152"/>
      <c r="Y262" s="152"/>
      <c r="Z262" s="152"/>
      <c r="AA262" s="152"/>
      <c r="AB262" s="152"/>
      <c r="AC262" s="152"/>
      <c r="AD262" s="152"/>
      <c r="AE262" s="152"/>
      <c r="AF262" s="152"/>
      <c r="AG262" s="152"/>
      <c r="AH262" s="152"/>
      <c r="AI262" s="152"/>
      <c r="AJ262" s="152"/>
      <c r="AK262" s="152"/>
      <c r="AL262" s="152"/>
      <c r="AM262" s="152"/>
      <c r="AN262" s="152"/>
      <c r="AO262" s="152"/>
      <c r="AP262" s="152"/>
      <c r="AQ262" s="152"/>
      <c r="AR262" s="152"/>
      <c r="AS262" s="152"/>
      <c r="AT262" s="152"/>
      <c r="AU262" s="152"/>
      <c r="AV262" s="152"/>
      <c r="AW262" s="152"/>
      <c r="AX262" s="152"/>
      <c r="AY262" s="152"/>
      <c r="AZ262" s="152"/>
      <c r="BA262" s="152"/>
      <c r="BB262" s="152"/>
      <c r="BC262" s="152"/>
      <c r="BD262" s="152"/>
      <c r="BE262" s="152"/>
      <c r="BF262" s="152"/>
      <c r="BG262" s="152"/>
      <c r="BH262" s="152"/>
      <c r="BI262" s="152"/>
      <c r="BJ262" s="152"/>
      <c r="BK262" s="152"/>
      <c r="BL262" s="152"/>
      <c r="BM262" s="152"/>
      <c r="BN262" s="152"/>
      <c r="BO262" s="152"/>
      <c r="BP262" s="152"/>
      <c r="BQ262" s="152"/>
      <c r="BR262" s="152"/>
      <c r="BS262" s="152"/>
      <c r="BT262" s="152"/>
      <c r="BU262" s="152"/>
      <c r="BV262" s="152"/>
      <c r="BW262" s="152"/>
      <c r="BX262" s="152"/>
      <c r="BY262" s="152"/>
      <c r="BZ262" s="152"/>
      <c r="CA262" s="152"/>
      <c r="CB262" s="152"/>
      <c r="CC262" s="152"/>
      <c r="CD262" s="152"/>
      <c r="CE262" s="152"/>
      <c r="CF262" s="152"/>
      <c r="CG262" s="152"/>
      <c r="CH262" s="152"/>
      <c r="CI262" s="152"/>
      <c r="CJ262" s="152"/>
      <c r="CK262" s="152"/>
      <c r="CL262" s="152"/>
      <c r="CM262" s="152"/>
      <c r="CN262" s="152"/>
      <c r="CO262" s="152"/>
      <c r="CP262" s="152"/>
      <c r="CQ262" s="152"/>
      <c r="CR262" s="152"/>
      <c r="CS262" s="152"/>
      <c r="CT262" s="152"/>
    </row>
    <row r="263" spans="1:98" s="154" customFormat="1" hidden="1" outlineLevel="1" x14ac:dyDescent="0.25">
      <c r="A263" s="215" t="s">
        <v>570</v>
      </c>
      <c r="B263" s="217" t="s">
        <v>571</v>
      </c>
      <c r="C263" s="217" t="str">
        <f t="shared" ref="C263:C269" si="5">A263&amp;" "&amp;B263&amp;" "&amp;"CCC: "&amp;D263</f>
        <v>VE Venezuela (Bolivarian Republic of) CCC: 0,823</v>
      </c>
      <c r="D263" s="216">
        <v>0.82299999999999995</v>
      </c>
      <c r="E263" s="215" t="s">
        <v>253</v>
      </c>
      <c r="F263" s="152"/>
      <c r="G263" s="152"/>
      <c r="H263" s="152"/>
      <c r="I263" s="152"/>
      <c r="J263" s="152"/>
      <c r="K263" s="152"/>
      <c r="L263" s="152"/>
      <c r="M263" s="152"/>
      <c r="N263" s="152"/>
      <c r="O263" s="152"/>
      <c r="P263" s="152"/>
      <c r="Q263" s="152"/>
      <c r="R263" s="152"/>
      <c r="S263" s="152"/>
      <c r="T263" s="152"/>
      <c r="U263" s="152"/>
      <c r="V263" s="152"/>
      <c r="W263" s="152"/>
      <c r="X263" s="152"/>
      <c r="Y263" s="152"/>
      <c r="Z263" s="152"/>
      <c r="AA263" s="152"/>
      <c r="AB263" s="152"/>
      <c r="AC263" s="152"/>
      <c r="AD263" s="152"/>
      <c r="AE263" s="152"/>
      <c r="AF263" s="152"/>
      <c r="AG263" s="152"/>
      <c r="AH263" s="152"/>
      <c r="AI263" s="152"/>
      <c r="AJ263" s="152"/>
      <c r="AK263" s="152"/>
      <c r="AL263" s="152"/>
      <c r="AM263" s="152"/>
      <c r="AN263" s="152"/>
      <c r="AO263" s="152"/>
      <c r="AP263" s="152"/>
      <c r="AQ263" s="152"/>
      <c r="AR263" s="152"/>
      <c r="AS263" s="152"/>
      <c r="AT263" s="152"/>
      <c r="AU263" s="152"/>
      <c r="AV263" s="152"/>
      <c r="AW263" s="152"/>
      <c r="AX263" s="152"/>
      <c r="AY263" s="152"/>
      <c r="AZ263" s="152"/>
      <c r="BA263" s="152"/>
      <c r="BB263" s="152"/>
      <c r="BC263" s="152"/>
      <c r="BD263" s="152"/>
      <c r="BE263" s="152"/>
      <c r="BF263" s="152"/>
      <c r="BG263" s="152"/>
      <c r="BH263" s="152"/>
      <c r="BI263" s="152"/>
      <c r="BJ263" s="152"/>
      <c r="BK263" s="152"/>
      <c r="BL263" s="152"/>
      <c r="BM263" s="152"/>
      <c r="BN263" s="152"/>
      <c r="BO263" s="152"/>
      <c r="BP263" s="152"/>
      <c r="BQ263" s="152"/>
      <c r="BR263" s="152"/>
      <c r="BS263" s="152"/>
      <c r="BT263" s="152"/>
      <c r="BU263" s="152"/>
      <c r="BV263" s="152"/>
      <c r="BW263" s="152"/>
      <c r="BX263" s="152"/>
      <c r="BY263" s="152"/>
      <c r="BZ263" s="152"/>
      <c r="CA263" s="152"/>
      <c r="CB263" s="152"/>
      <c r="CC263" s="152"/>
      <c r="CD263" s="152"/>
      <c r="CE263" s="152"/>
      <c r="CF263" s="152"/>
      <c r="CG263" s="152"/>
      <c r="CH263" s="152"/>
      <c r="CI263" s="152"/>
      <c r="CJ263" s="152"/>
      <c r="CK263" s="152"/>
      <c r="CL263" s="152"/>
      <c r="CM263" s="152"/>
      <c r="CN263" s="152"/>
      <c r="CO263" s="152"/>
      <c r="CP263" s="152"/>
      <c r="CQ263" s="152"/>
      <c r="CR263" s="152"/>
      <c r="CS263" s="152"/>
      <c r="CT263" s="152"/>
    </row>
    <row r="264" spans="1:98" s="154" customFormat="1" hidden="1" outlineLevel="1" x14ac:dyDescent="0.25">
      <c r="A264" s="215" t="s">
        <v>572</v>
      </c>
      <c r="B264" s="217" t="s">
        <v>573</v>
      </c>
      <c r="C264" s="217" t="str">
        <f t="shared" si="5"/>
        <v>VN Viet Nam CCC: 0,454</v>
      </c>
      <c r="D264" s="216">
        <v>0.45400000000000001</v>
      </c>
      <c r="E264" s="215" t="s">
        <v>253</v>
      </c>
      <c r="F264" s="152"/>
      <c r="G264" s="152"/>
      <c r="H264" s="152"/>
      <c r="I264" s="152"/>
      <c r="J264" s="152"/>
      <c r="K264" s="152"/>
      <c r="L264" s="152"/>
      <c r="M264" s="152"/>
      <c r="N264" s="152"/>
      <c r="O264" s="152"/>
      <c r="P264" s="152"/>
      <c r="Q264" s="152"/>
      <c r="R264" s="152"/>
      <c r="S264" s="152"/>
      <c r="T264" s="152"/>
      <c r="U264" s="152"/>
      <c r="V264" s="152"/>
      <c r="W264" s="152"/>
      <c r="X264" s="152"/>
      <c r="Y264" s="152"/>
      <c r="Z264" s="152"/>
      <c r="AA264" s="152"/>
      <c r="AB264" s="152"/>
      <c r="AC264" s="152"/>
      <c r="AD264" s="152"/>
      <c r="AE264" s="152"/>
      <c r="AF264" s="152"/>
      <c r="AG264" s="152"/>
      <c r="AH264" s="152"/>
      <c r="AI264" s="152"/>
      <c r="AJ264" s="152"/>
      <c r="AK264" s="152"/>
      <c r="AL264" s="152"/>
      <c r="AM264" s="152"/>
      <c r="AN264" s="152"/>
      <c r="AO264" s="152"/>
      <c r="AP264" s="152"/>
      <c r="AQ264" s="152"/>
      <c r="AR264" s="152"/>
      <c r="AS264" s="152"/>
      <c r="AT264" s="152"/>
      <c r="AU264" s="152"/>
      <c r="AV264" s="152"/>
      <c r="AW264" s="152"/>
      <c r="AX264" s="152"/>
      <c r="AY264" s="152"/>
      <c r="AZ264" s="152"/>
      <c r="BA264" s="152"/>
      <c r="BB264" s="152"/>
      <c r="BC264" s="152"/>
      <c r="BD264" s="152"/>
      <c r="BE264" s="152"/>
      <c r="BF264" s="152"/>
      <c r="BG264" s="152"/>
      <c r="BH264" s="152"/>
      <c r="BI264" s="152"/>
      <c r="BJ264" s="152"/>
      <c r="BK264" s="152"/>
      <c r="BL264" s="152"/>
      <c r="BM264" s="152"/>
      <c r="BN264" s="152"/>
      <c r="BO264" s="152"/>
      <c r="BP264" s="152"/>
      <c r="BQ264" s="152"/>
      <c r="BR264" s="152"/>
      <c r="BS264" s="152"/>
      <c r="BT264" s="152"/>
      <c r="BU264" s="152"/>
      <c r="BV264" s="152"/>
      <c r="BW264" s="152"/>
      <c r="BX264" s="152"/>
      <c r="BY264" s="152"/>
      <c r="BZ264" s="152"/>
      <c r="CA264" s="152"/>
      <c r="CB264" s="152"/>
      <c r="CC264" s="152"/>
      <c r="CD264" s="152"/>
      <c r="CE264" s="152"/>
      <c r="CF264" s="152"/>
      <c r="CG264" s="152"/>
      <c r="CH264" s="152"/>
      <c r="CI264" s="152"/>
      <c r="CJ264" s="152"/>
      <c r="CK264" s="152"/>
      <c r="CL264" s="152"/>
      <c r="CM264" s="152"/>
      <c r="CN264" s="152"/>
      <c r="CO264" s="152"/>
      <c r="CP264" s="152"/>
      <c r="CQ264" s="152"/>
      <c r="CR264" s="152"/>
      <c r="CS264" s="152"/>
      <c r="CT264" s="152"/>
    </row>
    <row r="265" spans="1:98" s="154" customFormat="1" hidden="1" outlineLevel="1" x14ac:dyDescent="0.25">
      <c r="A265" s="215" t="s">
        <v>574</v>
      </c>
      <c r="B265" s="217" t="s">
        <v>575</v>
      </c>
      <c r="C265" s="217" t="str">
        <f t="shared" si="5"/>
        <v>YE Yemen CCC: 0,732</v>
      </c>
      <c r="D265" s="216">
        <v>0.73199999999999998</v>
      </c>
      <c r="E265" s="215" t="s">
        <v>253</v>
      </c>
      <c r="F265" s="152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52"/>
      <c r="S265" s="152"/>
      <c r="T265" s="152"/>
      <c r="U265" s="152"/>
      <c r="V265" s="152"/>
      <c r="W265" s="152"/>
      <c r="X265" s="152"/>
      <c r="Y265" s="152"/>
      <c r="Z265" s="152"/>
      <c r="AA265" s="152"/>
      <c r="AB265" s="152"/>
      <c r="AC265" s="152"/>
      <c r="AD265" s="152"/>
      <c r="AE265" s="152"/>
      <c r="AF265" s="152"/>
      <c r="AG265" s="152"/>
      <c r="AH265" s="152"/>
      <c r="AI265" s="152"/>
      <c r="AJ265" s="152"/>
      <c r="AK265" s="152"/>
      <c r="AL265" s="152"/>
      <c r="AM265" s="152"/>
      <c r="AN265" s="152"/>
      <c r="AO265" s="152"/>
      <c r="AP265" s="152"/>
      <c r="AQ265" s="152"/>
      <c r="AR265" s="152"/>
      <c r="AS265" s="152"/>
      <c r="AT265" s="152"/>
      <c r="AU265" s="152"/>
      <c r="AV265" s="152"/>
      <c r="AW265" s="152"/>
      <c r="AX265" s="152"/>
      <c r="AY265" s="152"/>
      <c r="AZ265" s="152"/>
      <c r="BA265" s="152"/>
      <c r="BB265" s="152"/>
      <c r="BC265" s="152"/>
      <c r="BD265" s="152"/>
      <c r="BE265" s="152"/>
      <c r="BF265" s="152"/>
      <c r="BG265" s="152"/>
      <c r="BH265" s="152"/>
      <c r="BI265" s="152"/>
      <c r="BJ265" s="152"/>
      <c r="BK265" s="152"/>
      <c r="BL265" s="152"/>
      <c r="BM265" s="152"/>
      <c r="BN265" s="152"/>
      <c r="BO265" s="152"/>
      <c r="BP265" s="152"/>
      <c r="BQ265" s="152"/>
      <c r="BR265" s="152"/>
      <c r="BS265" s="152"/>
      <c r="BT265" s="152"/>
      <c r="BU265" s="152"/>
      <c r="BV265" s="152"/>
      <c r="BW265" s="152"/>
      <c r="BX265" s="152"/>
      <c r="BY265" s="152"/>
      <c r="BZ265" s="152"/>
      <c r="CA265" s="152"/>
      <c r="CB265" s="152"/>
      <c r="CC265" s="152"/>
      <c r="CD265" s="152"/>
      <c r="CE265" s="152"/>
      <c r="CF265" s="152"/>
      <c r="CG265" s="152"/>
      <c r="CH265" s="152"/>
      <c r="CI265" s="152"/>
      <c r="CJ265" s="152"/>
      <c r="CK265" s="152"/>
      <c r="CL265" s="152"/>
      <c r="CM265" s="152"/>
      <c r="CN265" s="152"/>
      <c r="CO265" s="152"/>
      <c r="CP265" s="152"/>
      <c r="CQ265" s="152"/>
      <c r="CR265" s="152"/>
      <c r="CS265" s="152"/>
      <c r="CT265" s="152"/>
    </row>
    <row r="266" spans="1:98" s="154" customFormat="1" hidden="1" outlineLevel="1" x14ac:dyDescent="0.25">
      <c r="A266" s="215" t="s">
        <v>576</v>
      </c>
      <c r="B266" s="217" t="s">
        <v>577</v>
      </c>
      <c r="C266" s="217" t="str">
        <f t="shared" si="5"/>
        <v>ZM Zambia CCC: 0,695</v>
      </c>
      <c r="D266" s="216">
        <v>0.69499999999999995</v>
      </c>
      <c r="E266" s="215" t="s">
        <v>253</v>
      </c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152"/>
      <c r="S266" s="152"/>
      <c r="T266" s="152"/>
      <c r="U266" s="152"/>
      <c r="V266" s="152"/>
      <c r="W266" s="152"/>
      <c r="X266" s="152"/>
      <c r="Y266" s="152"/>
      <c r="Z266" s="152"/>
      <c r="AA266" s="152"/>
      <c r="AB266" s="152"/>
      <c r="AC266" s="152"/>
      <c r="AD266" s="152"/>
      <c r="AE266" s="152"/>
      <c r="AF266" s="152"/>
      <c r="AG266" s="152"/>
      <c r="AH266" s="152"/>
      <c r="AI266" s="152"/>
      <c r="AJ266" s="152"/>
      <c r="AK266" s="152"/>
      <c r="AL266" s="152"/>
      <c r="AM266" s="152"/>
      <c r="AN266" s="152"/>
      <c r="AO266" s="152"/>
      <c r="AP266" s="152"/>
      <c r="AQ266" s="152"/>
      <c r="AR266" s="152"/>
      <c r="AS266" s="152"/>
      <c r="AT266" s="152"/>
      <c r="AU266" s="152"/>
      <c r="AV266" s="152"/>
      <c r="AW266" s="152"/>
      <c r="AX266" s="152"/>
      <c r="AY266" s="152"/>
      <c r="AZ266" s="152"/>
      <c r="BA266" s="152"/>
      <c r="BB266" s="152"/>
      <c r="BC266" s="152"/>
      <c r="BD266" s="152"/>
      <c r="BE266" s="152"/>
      <c r="BF266" s="152"/>
      <c r="BG266" s="152"/>
      <c r="BH266" s="152"/>
      <c r="BI266" s="152"/>
      <c r="BJ266" s="152"/>
      <c r="BK266" s="152"/>
      <c r="BL266" s="152"/>
      <c r="BM266" s="152"/>
      <c r="BN266" s="152"/>
      <c r="BO266" s="152"/>
      <c r="BP266" s="152"/>
      <c r="BQ266" s="152"/>
      <c r="BR266" s="152"/>
      <c r="BS266" s="152"/>
      <c r="BT266" s="152"/>
      <c r="BU266" s="152"/>
      <c r="BV266" s="152"/>
      <c r="BW266" s="152"/>
      <c r="BX266" s="152"/>
      <c r="BY266" s="152"/>
      <c r="BZ266" s="152"/>
      <c r="CA266" s="152"/>
      <c r="CB266" s="152"/>
      <c r="CC266" s="152"/>
      <c r="CD266" s="152"/>
      <c r="CE266" s="152"/>
      <c r="CF266" s="152"/>
      <c r="CG266" s="152"/>
      <c r="CH266" s="152"/>
      <c r="CI266" s="152"/>
      <c r="CJ266" s="152"/>
      <c r="CK266" s="152"/>
      <c r="CL266" s="152"/>
      <c r="CM266" s="152"/>
      <c r="CN266" s="152"/>
      <c r="CO266" s="152"/>
      <c r="CP266" s="152"/>
      <c r="CQ266" s="152"/>
      <c r="CR266" s="152"/>
      <c r="CS266" s="152"/>
      <c r="CT266" s="152"/>
    </row>
    <row r="267" spans="1:98" s="154" customFormat="1" hidden="1" outlineLevel="1" x14ac:dyDescent="0.25">
      <c r="A267" s="215" t="s">
        <v>578</v>
      </c>
      <c r="B267" s="217" t="s">
        <v>579</v>
      </c>
      <c r="C267" s="217" t="str">
        <f t="shared" si="5"/>
        <v>ZW Zimbabwe CCC: 0,839</v>
      </c>
      <c r="D267" s="216">
        <v>0.83899999999999997</v>
      </c>
      <c r="E267" s="215" t="s">
        <v>253</v>
      </c>
      <c r="F267" s="152"/>
      <c r="G267" s="152"/>
      <c r="H267" s="152"/>
      <c r="I267" s="152"/>
      <c r="J267" s="152"/>
      <c r="K267" s="152"/>
      <c r="L267" s="152"/>
      <c r="M267" s="152"/>
      <c r="N267" s="152"/>
      <c r="O267" s="152"/>
      <c r="P267" s="152"/>
      <c r="Q267" s="152"/>
      <c r="R267" s="152"/>
      <c r="S267" s="152"/>
      <c r="T267" s="152"/>
      <c r="U267" s="152"/>
      <c r="V267" s="152"/>
      <c r="W267" s="152"/>
      <c r="X267" s="152"/>
      <c r="Y267" s="152"/>
      <c r="Z267" s="152"/>
      <c r="AA267" s="152"/>
      <c r="AB267" s="152"/>
      <c r="AC267" s="152"/>
      <c r="AD267" s="152"/>
      <c r="AE267" s="152"/>
      <c r="AF267" s="152"/>
      <c r="AG267" s="152"/>
      <c r="AH267" s="152"/>
      <c r="AI267" s="152"/>
      <c r="AJ267" s="152"/>
      <c r="AK267" s="152"/>
      <c r="AL267" s="152"/>
      <c r="AM267" s="152"/>
      <c r="AN267" s="152"/>
      <c r="AO267" s="152"/>
      <c r="AP267" s="152"/>
      <c r="AQ267" s="152"/>
      <c r="AR267" s="152"/>
      <c r="AS267" s="152"/>
      <c r="AT267" s="152"/>
      <c r="AU267" s="152"/>
      <c r="AV267" s="152"/>
      <c r="AW267" s="152"/>
      <c r="AX267" s="152"/>
      <c r="AY267" s="152"/>
      <c r="AZ267" s="152"/>
      <c r="BA267" s="152"/>
      <c r="BB267" s="152"/>
      <c r="BC267" s="152"/>
      <c r="BD267" s="152"/>
      <c r="BE267" s="152"/>
      <c r="BF267" s="152"/>
      <c r="BG267" s="152"/>
      <c r="BH267" s="152"/>
      <c r="BI267" s="152"/>
      <c r="BJ267" s="152"/>
      <c r="BK267" s="152"/>
      <c r="BL267" s="152"/>
      <c r="BM267" s="152"/>
      <c r="BN267" s="152"/>
      <c r="BO267" s="152"/>
      <c r="BP267" s="152"/>
      <c r="BQ267" s="152"/>
      <c r="BR267" s="152"/>
      <c r="BS267" s="152"/>
      <c r="BT267" s="152"/>
      <c r="BU267" s="152"/>
      <c r="BV267" s="152"/>
      <c r="BW267" s="152"/>
      <c r="BX267" s="152"/>
      <c r="BY267" s="152"/>
      <c r="BZ267" s="152"/>
      <c r="CA267" s="152"/>
      <c r="CB267" s="152"/>
      <c r="CC267" s="152"/>
      <c r="CD267" s="152"/>
      <c r="CE267" s="152"/>
      <c r="CF267" s="152"/>
      <c r="CG267" s="152"/>
      <c r="CH267" s="152"/>
      <c r="CI267" s="152"/>
      <c r="CJ267" s="152"/>
      <c r="CK267" s="152"/>
      <c r="CL267" s="152"/>
      <c r="CM267" s="152"/>
      <c r="CN267" s="152"/>
      <c r="CO267" s="152"/>
      <c r="CP267" s="152"/>
      <c r="CQ267" s="152"/>
      <c r="CR267" s="152"/>
      <c r="CS267" s="152"/>
      <c r="CT267" s="152"/>
    </row>
    <row r="268" spans="1:98" s="154" customFormat="1" hidden="1" outlineLevel="1" x14ac:dyDescent="0.25">
      <c r="A268" s="215" t="s">
        <v>580</v>
      </c>
      <c r="B268" s="215"/>
      <c r="C268" s="217" t="str">
        <f t="shared" si="5"/>
        <v>EL  CCC: 0,808</v>
      </c>
      <c r="D268" s="216">
        <v>0.80800000000000005</v>
      </c>
      <c r="E268" s="215" t="s">
        <v>264</v>
      </c>
      <c r="F268" s="152"/>
      <c r="G268" s="152"/>
      <c r="H268" s="152"/>
      <c r="I268" s="152"/>
      <c r="J268" s="152"/>
      <c r="K268" s="152"/>
      <c r="L268" s="152"/>
      <c r="M268" s="152"/>
      <c r="N268" s="152"/>
      <c r="O268" s="152"/>
      <c r="P268" s="152"/>
      <c r="Q268" s="152"/>
      <c r="R268" s="152"/>
      <c r="S268" s="152"/>
      <c r="T268" s="152"/>
      <c r="U268" s="152"/>
      <c r="V268" s="152"/>
      <c r="W268" s="152"/>
      <c r="X268" s="152"/>
      <c r="Y268" s="152"/>
      <c r="Z268" s="152"/>
      <c r="AA268" s="152"/>
      <c r="AB268" s="152"/>
      <c r="AC268" s="152"/>
      <c r="AD268" s="152"/>
      <c r="AE268" s="152"/>
      <c r="AF268" s="152"/>
      <c r="AG268" s="152"/>
      <c r="AH268" s="152"/>
      <c r="AI268" s="152"/>
      <c r="AJ268" s="152"/>
      <c r="AK268" s="152"/>
      <c r="AL268" s="152"/>
      <c r="AM268" s="152"/>
      <c r="AN268" s="152"/>
      <c r="AO268" s="152"/>
      <c r="AP268" s="152"/>
      <c r="AQ268" s="152"/>
      <c r="AR268" s="152"/>
      <c r="AS268" s="152"/>
      <c r="AT268" s="152"/>
      <c r="AU268" s="152"/>
      <c r="AV268" s="152"/>
      <c r="AW268" s="152"/>
      <c r="AX268" s="152"/>
      <c r="AY268" s="152"/>
      <c r="AZ268" s="152"/>
      <c r="BA268" s="152"/>
      <c r="BB268" s="152"/>
      <c r="BC268" s="152"/>
      <c r="BD268" s="152"/>
      <c r="BE268" s="152"/>
      <c r="BF268" s="152"/>
      <c r="BG268" s="152"/>
      <c r="BH268" s="152"/>
      <c r="BI268" s="152"/>
      <c r="BJ268" s="152"/>
      <c r="BK268" s="152"/>
      <c r="BL268" s="152"/>
      <c r="BM268" s="152"/>
      <c r="BN268" s="152"/>
      <c r="BO268" s="152"/>
      <c r="BP268" s="152"/>
      <c r="BQ268" s="152"/>
      <c r="BR268" s="152"/>
      <c r="BS268" s="152"/>
      <c r="BT268" s="152"/>
      <c r="BU268" s="152"/>
      <c r="BV268" s="152"/>
      <c r="BW268" s="152"/>
      <c r="BX268" s="152"/>
      <c r="BY268" s="152"/>
      <c r="BZ268" s="152"/>
      <c r="CA268" s="152"/>
      <c r="CB268" s="152"/>
      <c r="CC268" s="152"/>
      <c r="CD268" s="152"/>
      <c r="CE268" s="152"/>
      <c r="CF268" s="152"/>
      <c r="CG268" s="152"/>
      <c r="CH268" s="152"/>
      <c r="CI268" s="152"/>
      <c r="CJ268" s="152"/>
      <c r="CK268" s="152"/>
      <c r="CL268" s="152"/>
      <c r="CM268" s="152"/>
      <c r="CN268" s="152"/>
      <c r="CO268" s="152"/>
      <c r="CP268" s="152"/>
      <c r="CQ268" s="152"/>
      <c r="CR268" s="152"/>
      <c r="CS268" s="152"/>
      <c r="CT268" s="152"/>
    </row>
    <row r="269" spans="1:98" s="154" customFormat="1" hidden="1" outlineLevel="1" x14ac:dyDescent="0.25">
      <c r="A269" s="215" t="s">
        <v>581</v>
      </c>
      <c r="B269" s="215"/>
      <c r="C269" s="217" t="str">
        <f t="shared" si="5"/>
        <v>XK  CCC: 0,576</v>
      </c>
      <c r="D269" s="216">
        <v>0.57599999999999996</v>
      </c>
      <c r="E269" s="215" t="s">
        <v>253</v>
      </c>
      <c r="F269" s="152"/>
      <c r="G269" s="152"/>
      <c r="H269" s="152"/>
      <c r="I269" s="152"/>
      <c r="J269" s="152"/>
      <c r="K269" s="152"/>
      <c r="L269" s="152"/>
      <c r="M269" s="152"/>
      <c r="N269" s="152"/>
      <c r="O269" s="152"/>
      <c r="P269" s="152"/>
      <c r="Q269" s="152"/>
      <c r="R269" s="152"/>
      <c r="S269" s="152"/>
      <c r="T269" s="152"/>
      <c r="U269" s="152"/>
      <c r="V269" s="152"/>
      <c r="W269" s="152"/>
      <c r="X269" s="152"/>
      <c r="Y269" s="152"/>
      <c r="Z269" s="152"/>
      <c r="AA269" s="152"/>
      <c r="AB269" s="152"/>
      <c r="AC269" s="152"/>
      <c r="AD269" s="152"/>
      <c r="AE269" s="152"/>
      <c r="AF269" s="152"/>
      <c r="AG269" s="152"/>
      <c r="AH269" s="152"/>
      <c r="AI269" s="152"/>
      <c r="AJ269" s="152"/>
      <c r="AK269" s="152"/>
      <c r="AL269" s="152"/>
      <c r="AM269" s="152"/>
      <c r="AN269" s="152"/>
      <c r="AO269" s="152"/>
      <c r="AP269" s="152"/>
      <c r="AQ269" s="152"/>
      <c r="AR269" s="152"/>
      <c r="AS269" s="152"/>
      <c r="AT269" s="152"/>
      <c r="AU269" s="152"/>
      <c r="AV269" s="152"/>
      <c r="AW269" s="152"/>
      <c r="AX269" s="152"/>
      <c r="AY269" s="152"/>
      <c r="AZ269" s="152"/>
      <c r="BA269" s="152"/>
      <c r="BB269" s="152"/>
      <c r="BC269" s="152"/>
      <c r="BD269" s="152"/>
      <c r="BE269" s="152"/>
      <c r="BF269" s="152"/>
      <c r="BG269" s="152"/>
      <c r="BH269" s="152"/>
      <c r="BI269" s="152"/>
      <c r="BJ269" s="152"/>
      <c r="BK269" s="152"/>
      <c r="BL269" s="152"/>
      <c r="BM269" s="152"/>
      <c r="BN269" s="152"/>
      <c r="BO269" s="152"/>
      <c r="BP269" s="152"/>
      <c r="BQ269" s="152"/>
      <c r="BR269" s="152"/>
      <c r="BS269" s="152"/>
      <c r="BT269" s="152"/>
      <c r="BU269" s="152"/>
      <c r="BV269" s="152"/>
      <c r="BW269" s="152"/>
      <c r="BX269" s="152"/>
      <c r="BY269" s="152"/>
      <c r="BZ269" s="152"/>
      <c r="CA269" s="152"/>
      <c r="CB269" s="152"/>
      <c r="CC269" s="152"/>
      <c r="CD269" s="152"/>
      <c r="CE269" s="152"/>
      <c r="CF269" s="152"/>
      <c r="CG269" s="152"/>
      <c r="CH269" s="152"/>
      <c r="CI269" s="152"/>
      <c r="CJ269" s="152"/>
      <c r="CK269" s="152"/>
      <c r="CL269" s="152"/>
      <c r="CM269" s="152"/>
      <c r="CN269" s="152"/>
      <c r="CO269" s="152"/>
      <c r="CP269" s="152"/>
      <c r="CQ269" s="152"/>
      <c r="CR269" s="152"/>
      <c r="CS269" s="152"/>
      <c r="CT269" s="152"/>
    </row>
    <row r="270" spans="1:98" s="154" customFormat="1" hidden="1" outlineLevel="1" x14ac:dyDescent="0.25">
      <c r="A270" s="183"/>
      <c r="B270" s="153"/>
      <c r="C270" s="152"/>
      <c r="D270" s="152"/>
      <c r="E270" s="152"/>
      <c r="F270" s="152"/>
      <c r="G270" s="152"/>
      <c r="H270" s="152"/>
      <c r="I270" s="152"/>
      <c r="J270" s="152"/>
      <c r="K270" s="152"/>
      <c r="L270" s="152"/>
      <c r="M270" s="152"/>
      <c r="N270" s="152"/>
      <c r="O270" s="152"/>
      <c r="P270" s="152"/>
      <c r="Q270" s="152"/>
      <c r="R270" s="152"/>
      <c r="S270" s="152"/>
      <c r="T270" s="152"/>
      <c r="U270" s="152"/>
      <c r="V270" s="152"/>
      <c r="W270" s="152"/>
      <c r="X270" s="152"/>
      <c r="Y270" s="152"/>
      <c r="Z270" s="152"/>
      <c r="AA270" s="152"/>
      <c r="AB270" s="152"/>
      <c r="AC270" s="152"/>
      <c r="AD270" s="152"/>
      <c r="AE270" s="152"/>
      <c r="AF270" s="152"/>
      <c r="AG270" s="152"/>
      <c r="AH270" s="152"/>
      <c r="AI270" s="152"/>
      <c r="AJ270" s="152"/>
      <c r="AK270" s="152"/>
      <c r="AL270" s="152"/>
      <c r="AM270" s="152"/>
      <c r="AN270" s="152"/>
      <c r="AO270" s="152"/>
      <c r="AP270" s="152"/>
      <c r="AQ270" s="152"/>
      <c r="AR270" s="152"/>
      <c r="AS270" s="152"/>
      <c r="AT270" s="152"/>
      <c r="AU270" s="152"/>
      <c r="AV270" s="152"/>
      <c r="AW270" s="152"/>
      <c r="AX270" s="152"/>
      <c r="AY270" s="152"/>
      <c r="AZ270" s="152"/>
      <c r="BA270" s="152"/>
      <c r="BB270" s="152"/>
      <c r="BC270" s="152"/>
      <c r="BD270" s="152"/>
      <c r="BE270" s="152"/>
      <c r="BF270" s="152"/>
      <c r="BG270" s="152"/>
      <c r="BH270" s="152"/>
      <c r="BI270" s="152"/>
      <c r="BJ270" s="152"/>
      <c r="BK270" s="152"/>
      <c r="BL270" s="152"/>
      <c r="BM270" s="152"/>
      <c r="BN270" s="152"/>
      <c r="BO270" s="152"/>
      <c r="BP270" s="152"/>
      <c r="BQ270" s="152"/>
      <c r="BR270" s="152"/>
      <c r="BS270" s="152"/>
      <c r="BT270" s="152"/>
      <c r="BU270" s="152"/>
      <c r="BV270" s="152"/>
      <c r="BW270" s="152"/>
      <c r="BX270" s="152"/>
      <c r="BY270" s="152"/>
      <c r="BZ270" s="152"/>
      <c r="CA270" s="152"/>
      <c r="CB270" s="152"/>
      <c r="CC270" s="152"/>
      <c r="CD270" s="152"/>
      <c r="CE270" s="152"/>
      <c r="CF270" s="152"/>
      <c r="CG270" s="152"/>
      <c r="CH270" s="152"/>
      <c r="CI270" s="152"/>
      <c r="CJ270" s="152"/>
      <c r="CK270" s="152"/>
      <c r="CL270" s="152"/>
      <c r="CM270" s="152"/>
      <c r="CN270" s="152"/>
      <c r="CO270" s="152"/>
      <c r="CP270" s="152"/>
      <c r="CQ270" s="152"/>
      <c r="CR270" s="152"/>
      <c r="CS270" s="152"/>
      <c r="CT270" s="152"/>
    </row>
    <row r="271" spans="1:98" s="154" customFormat="1" hidden="1" outlineLevel="1" x14ac:dyDescent="0.25">
      <c r="A271" s="183"/>
      <c r="B271" s="153"/>
      <c r="C271" s="152"/>
      <c r="D271" s="152"/>
      <c r="E271" s="152"/>
      <c r="F271" s="152"/>
      <c r="G271" s="152"/>
      <c r="H271" s="152"/>
      <c r="I271" s="152"/>
      <c r="J271" s="152"/>
      <c r="K271" s="152"/>
      <c r="L271" s="152"/>
      <c r="M271" s="152"/>
      <c r="N271" s="152"/>
      <c r="O271" s="152"/>
      <c r="P271" s="152"/>
      <c r="Q271" s="152"/>
      <c r="R271" s="152"/>
      <c r="S271" s="152"/>
      <c r="T271" s="152"/>
      <c r="U271" s="152"/>
      <c r="V271" s="152"/>
      <c r="W271" s="152"/>
      <c r="X271" s="152"/>
      <c r="Y271" s="152"/>
      <c r="Z271" s="152"/>
      <c r="AA271" s="152"/>
      <c r="AB271" s="152"/>
      <c r="AC271" s="152"/>
      <c r="AD271" s="152"/>
      <c r="AE271" s="152"/>
      <c r="AF271" s="152"/>
      <c r="AG271" s="152"/>
      <c r="AH271" s="152"/>
      <c r="AI271" s="152"/>
      <c r="AJ271" s="152"/>
      <c r="AK271" s="152"/>
      <c r="AL271" s="152"/>
      <c r="AM271" s="152"/>
      <c r="AN271" s="152"/>
      <c r="AO271" s="152"/>
      <c r="AP271" s="152"/>
      <c r="AQ271" s="152"/>
      <c r="AR271" s="152"/>
      <c r="AS271" s="152"/>
      <c r="AT271" s="152"/>
      <c r="AU271" s="152"/>
      <c r="AV271" s="152"/>
      <c r="AW271" s="152"/>
      <c r="AX271" s="152"/>
      <c r="AY271" s="152"/>
      <c r="AZ271" s="152"/>
      <c r="BA271" s="152"/>
      <c r="BB271" s="152"/>
      <c r="BC271" s="152"/>
      <c r="BD271" s="152"/>
      <c r="BE271" s="152"/>
      <c r="BF271" s="152"/>
      <c r="BG271" s="152"/>
      <c r="BH271" s="152"/>
      <c r="BI271" s="152"/>
      <c r="BJ271" s="152"/>
      <c r="BK271" s="152"/>
      <c r="BL271" s="152"/>
      <c r="BM271" s="152"/>
      <c r="BN271" s="152"/>
      <c r="BO271" s="152"/>
      <c r="BP271" s="152"/>
      <c r="BQ271" s="152"/>
      <c r="BR271" s="152"/>
      <c r="BS271" s="152"/>
      <c r="BT271" s="152"/>
      <c r="BU271" s="152"/>
      <c r="BV271" s="152"/>
      <c r="BW271" s="152"/>
      <c r="BX271" s="152"/>
      <c r="BY271" s="152"/>
      <c r="BZ271" s="152"/>
      <c r="CA271" s="152"/>
      <c r="CB271" s="152"/>
      <c r="CC271" s="152"/>
      <c r="CD271" s="152"/>
      <c r="CE271" s="152"/>
      <c r="CF271" s="152"/>
      <c r="CG271" s="152"/>
      <c r="CH271" s="152"/>
      <c r="CI271" s="152"/>
      <c r="CJ271" s="152"/>
      <c r="CK271" s="152"/>
      <c r="CL271" s="152"/>
      <c r="CM271" s="152"/>
      <c r="CN271" s="152"/>
      <c r="CO271" s="152"/>
      <c r="CP271" s="152"/>
      <c r="CQ271" s="152"/>
      <c r="CR271" s="152"/>
      <c r="CS271" s="152"/>
      <c r="CT271" s="152"/>
    </row>
    <row r="272" spans="1:98" s="154" customFormat="1" collapsed="1" x14ac:dyDescent="0.25">
      <c r="A272" s="183"/>
      <c r="B272" s="153"/>
      <c r="C272" s="152"/>
      <c r="D272" s="152"/>
      <c r="E272" s="152"/>
      <c r="F272" s="152"/>
      <c r="G272" s="152"/>
      <c r="H272" s="152"/>
      <c r="I272" s="152"/>
      <c r="J272" s="152"/>
      <c r="K272" s="152"/>
      <c r="L272" s="152"/>
      <c r="M272" s="152"/>
      <c r="N272" s="152"/>
      <c r="O272" s="152"/>
      <c r="P272" s="152"/>
      <c r="Q272" s="152"/>
      <c r="R272" s="152"/>
      <c r="S272" s="152"/>
      <c r="T272" s="152"/>
      <c r="U272" s="152"/>
      <c r="V272" s="152"/>
      <c r="W272" s="152"/>
      <c r="X272" s="152"/>
      <c r="Y272" s="152"/>
      <c r="Z272" s="152"/>
      <c r="AA272" s="152"/>
      <c r="AB272" s="152"/>
      <c r="AC272" s="152"/>
      <c r="AD272" s="152"/>
      <c r="AE272" s="152"/>
      <c r="AF272" s="152"/>
      <c r="AG272" s="152"/>
      <c r="AH272" s="152"/>
      <c r="AI272" s="152"/>
      <c r="AJ272" s="152"/>
      <c r="AK272" s="152"/>
      <c r="AL272" s="152"/>
      <c r="AM272" s="152"/>
      <c r="AN272" s="152"/>
      <c r="AO272" s="152"/>
      <c r="AP272" s="152"/>
      <c r="AQ272" s="152"/>
      <c r="AR272" s="152"/>
      <c r="AS272" s="152"/>
      <c r="AT272" s="152"/>
      <c r="AU272" s="152"/>
      <c r="AV272" s="152"/>
      <c r="AW272" s="152"/>
      <c r="AX272" s="152"/>
      <c r="AY272" s="152"/>
      <c r="AZ272" s="152"/>
      <c r="BA272" s="152"/>
      <c r="BB272" s="152"/>
      <c r="BC272" s="152"/>
      <c r="BD272" s="152"/>
      <c r="BE272" s="152"/>
      <c r="BF272" s="152"/>
      <c r="BG272" s="152"/>
      <c r="BH272" s="152"/>
      <c r="BI272" s="152"/>
      <c r="BJ272" s="152"/>
      <c r="BK272" s="152"/>
      <c r="BL272" s="152"/>
      <c r="BM272" s="152"/>
      <c r="BN272" s="152"/>
      <c r="BO272" s="152"/>
      <c r="BP272" s="152"/>
      <c r="BQ272" s="152"/>
      <c r="BR272" s="152"/>
      <c r="BS272" s="152"/>
      <c r="BT272" s="152"/>
      <c r="BU272" s="152"/>
      <c r="BV272" s="152"/>
      <c r="BW272" s="152"/>
      <c r="BX272" s="152"/>
      <c r="BY272" s="152"/>
      <c r="BZ272" s="152"/>
      <c r="CA272" s="152"/>
      <c r="CB272" s="152"/>
      <c r="CC272" s="152"/>
      <c r="CD272" s="152"/>
      <c r="CE272" s="152"/>
      <c r="CF272" s="152"/>
      <c r="CG272" s="152"/>
      <c r="CH272" s="152"/>
      <c r="CI272" s="152"/>
      <c r="CJ272" s="152"/>
      <c r="CK272" s="152"/>
      <c r="CL272" s="152"/>
      <c r="CM272" s="152"/>
      <c r="CN272" s="152"/>
      <c r="CO272" s="152"/>
      <c r="CP272" s="152"/>
      <c r="CQ272" s="152"/>
      <c r="CR272" s="152"/>
      <c r="CS272" s="152"/>
      <c r="CT272" s="152"/>
    </row>
    <row r="273" spans="1:98" s="212" customFormat="1" x14ac:dyDescent="0.25">
      <c r="A273" s="209"/>
      <c r="B273" s="210"/>
      <c r="C273" s="211"/>
      <c r="D273" s="211"/>
      <c r="E273" s="211"/>
      <c r="F273" s="211"/>
      <c r="G273" s="211"/>
      <c r="H273" s="211"/>
      <c r="I273" s="211"/>
      <c r="J273" s="211"/>
      <c r="K273" s="211"/>
      <c r="L273" s="211"/>
      <c r="M273" s="211"/>
      <c r="N273" s="211"/>
      <c r="O273" s="211"/>
      <c r="P273" s="211"/>
      <c r="Q273" s="211"/>
      <c r="R273" s="211"/>
      <c r="S273" s="211"/>
      <c r="T273" s="211"/>
      <c r="U273" s="211"/>
      <c r="V273" s="211"/>
      <c r="W273" s="211"/>
      <c r="X273" s="211"/>
      <c r="Y273" s="211"/>
      <c r="Z273" s="211"/>
      <c r="AA273" s="211"/>
      <c r="AB273" s="211"/>
      <c r="AC273" s="211"/>
      <c r="AD273" s="211"/>
      <c r="AE273" s="211"/>
      <c r="AF273" s="211"/>
      <c r="AG273" s="211"/>
      <c r="AH273" s="211"/>
      <c r="AI273" s="211"/>
      <c r="AJ273" s="211"/>
      <c r="AK273" s="211"/>
      <c r="AL273" s="211"/>
      <c r="AM273" s="211"/>
      <c r="AN273" s="211"/>
      <c r="AO273" s="211"/>
      <c r="AP273" s="211"/>
      <c r="AQ273" s="211"/>
      <c r="AR273" s="211"/>
      <c r="AS273" s="211"/>
      <c r="AT273" s="211"/>
      <c r="AU273" s="211"/>
      <c r="AV273" s="211"/>
      <c r="AW273" s="211"/>
      <c r="AX273" s="211"/>
      <c r="AY273" s="211"/>
      <c r="AZ273" s="211"/>
      <c r="BA273" s="211"/>
      <c r="BB273" s="211"/>
      <c r="BC273" s="211"/>
      <c r="BD273" s="211"/>
      <c r="BE273" s="211"/>
      <c r="BF273" s="211"/>
      <c r="BG273" s="211"/>
      <c r="BH273" s="211"/>
      <c r="BI273" s="211"/>
      <c r="BJ273" s="211"/>
      <c r="BK273" s="211"/>
      <c r="BL273" s="211"/>
      <c r="BM273" s="211"/>
      <c r="BN273" s="211"/>
      <c r="BO273" s="211"/>
      <c r="BP273" s="211"/>
      <c r="BQ273" s="211"/>
      <c r="BR273" s="211"/>
      <c r="BS273" s="211"/>
      <c r="BT273" s="211"/>
      <c r="BU273" s="211"/>
      <c r="BV273" s="211"/>
      <c r="BW273" s="211"/>
      <c r="BX273" s="211"/>
      <c r="BY273" s="211"/>
      <c r="BZ273" s="211"/>
      <c r="CA273" s="211"/>
      <c r="CB273" s="211"/>
      <c r="CC273" s="211"/>
      <c r="CD273" s="211"/>
      <c r="CE273" s="211"/>
      <c r="CF273" s="211"/>
      <c r="CG273" s="211"/>
      <c r="CH273" s="211"/>
      <c r="CI273" s="211"/>
      <c r="CJ273" s="211"/>
      <c r="CK273" s="211"/>
      <c r="CL273" s="211"/>
      <c r="CM273" s="211"/>
      <c r="CN273" s="211"/>
      <c r="CO273" s="211"/>
      <c r="CP273" s="211"/>
      <c r="CQ273" s="211"/>
      <c r="CR273" s="211"/>
      <c r="CS273" s="211"/>
      <c r="CT273" s="211"/>
    </row>
    <row r="274" spans="1:98" customFormat="1" x14ac:dyDescent="0.25"/>
    <row r="275" spans="1:98" customFormat="1" ht="18.75" x14ac:dyDescent="0.3">
      <c r="A275" s="121" t="s">
        <v>201</v>
      </c>
    </row>
    <row r="276" spans="1:98" customFormat="1" x14ac:dyDescent="0.25"/>
    <row r="277" spans="1:98" customFormat="1" hidden="1" outlineLevel="1" x14ac:dyDescent="0.25">
      <c r="A277" s="117" t="s">
        <v>202</v>
      </c>
      <c r="C277" s="117" t="s">
        <v>58</v>
      </c>
      <c r="E277" s="117" t="s">
        <v>57</v>
      </c>
      <c r="G277" s="117" t="s">
        <v>39</v>
      </c>
    </row>
    <row r="278" spans="1:98" customFormat="1" hidden="1" outlineLevel="1" x14ac:dyDescent="0.25">
      <c r="A278" s="203" t="s">
        <v>23</v>
      </c>
      <c r="C278" s="45" t="s">
        <v>64</v>
      </c>
      <c r="E278" s="45" t="s">
        <v>23</v>
      </c>
      <c r="G278" s="45" t="s">
        <v>38</v>
      </c>
    </row>
    <row r="279" spans="1:98" customFormat="1" hidden="1" outlineLevel="1" x14ac:dyDescent="0.25">
      <c r="A279" s="204" t="s">
        <v>29</v>
      </c>
      <c r="C279" s="45" t="s">
        <v>26</v>
      </c>
      <c r="E279" s="45" t="s">
        <v>29</v>
      </c>
      <c r="G279" s="45" t="s">
        <v>33</v>
      </c>
    </row>
    <row r="280" spans="1:98" customFormat="1" hidden="1" outlineLevel="1" x14ac:dyDescent="0.25">
      <c r="A280" s="204" t="s">
        <v>62</v>
      </c>
      <c r="C280" s="45" t="s">
        <v>65</v>
      </c>
      <c r="E280" s="45" t="s">
        <v>62</v>
      </c>
      <c r="G280" s="45" t="s">
        <v>69</v>
      </c>
    </row>
    <row r="281" spans="1:98" customFormat="1" hidden="1" outlineLevel="1" x14ac:dyDescent="0.25">
      <c r="A281" s="204" t="s">
        <v>61</v>
      </c>
      <c r="C281" s="45" t="s">
        <v>66</v>
      </c>
      <c r="E281" s="45" t="s">
        <v>61</v>
      </c>
      <c r="G281" s="45" t="s">
        <v>34</v>
      </c>
    </row>
    <row r="282" spans="1:98" customFormat="1" hidden="1" outlineLevel="1" x14ac:dyDescent="0.25">
      <c r="A282" s="204" t="s">
        <v>27</v>
      </c>
      <c r="C282" s="45" t="s">
        <v>67</v>
      </c>
      <c r="E282" s="45" t="s">
        <v>64</v>
      </c>
      <c r="G282" s="45" t="s">
        <v>35</v>
      </c>
    </row>
    <row r="283" spans="1:98" customFormat="1" hidden="1" outlineLevel="1" x14ac:dyDescent="0.25">
      <c r="A283" s="204" t="s">
        <v>31</v>
      </c>
      <c r="C283" s="45" t="s">
        <v>68</v>
      </c>
      <c r="E283" s="45" t="s">
        <v>26</v>
      </c>
      <c r="G283" s="45" t="s">
        <v>37</v>
      </c>
    </row>
    <row r="284" spans="1:98" customFormat="1" hidden="1" outlineLevel="1" x14ac:dyDescent="0.25">
      <c r="A284" s="204" t="s">
        <v>32</v>
      </c>
      <c r="C284" s="45" t="s">
        <v>37</v>
      </c>
      <c r="E284" s="45" t="s">
        <v>27</v>
      </c>
      <c r="G284" s="45" t="s">
        <v>70</v>
      </c>
    </row>
    <row r="285" spans="1:98" customFormat="1" hidden="1" outlineLevel="1" x14ac:dyDescent="0.25">
      <c r="A285" s="204" t="s">
        <v>24</v>
      </c>
      <c r="C285" s="45" t="s">
        <v>38</v>
      </c>
      <c r="E285" s="45" t="s">
        <v>31</v>
      </c>
      <c r="G285" s="45" t="s">
        <v>68</v>
      </c>
    </row>
    <row r="286" spans="1:98" customFormat="1" hidden="1" outlineLevel="1" x14ac:dyDescent="0.25">
      <c r="A286" s="204" t="s">
        <v>30</v>
      </c>
      <c r="C286" s="45" t="s">
        <v>25</v>
      </c>
      <c r="E286" s="45" t="s">
        <v>32</v>
      </c>
      <c r="G286" s="45" t="s">
        <v>36</v>
      </c>
    </row>
    <row r="287" spans="1:98" customFormat="1" hidden="1" outlineLevel="1" x14ac:dyDescent="0.25">
      <c r="A287" s="204" t="s">
        <v>28</v>
      </c>
      <c r="E287" s="45" t="s">
        <v>24</v>
      </c>
      <c r="G287" s="45" t="s">
        <v>66</v>
      </c>
    </row>
    <row r="288" spans="1:98" customFormat="1" hidden="1" outlineLevel="1" x14ac:dyDescent="0.25">
      <c r="E288" s="45" t="s">
        <v>30</v>
      </c>
      <c r="G288" s="45" t="s">
        <v>67</v>
      </c>
    </row>
    <row r="289" spans="5:7" customFormat="1" hidden="1" outlineLevel="1" x14ac:dyDescent="0.25">
      <c r="E289" s="45" t="s">
        <v>28</v>
      </c>
      <c r="G289" s="45" t="s">
        <v>65</v>
      </c>
    </row>
    <row r="290" spans="5:7" customFormat="1" hidden="1" outlineLevel="1" x14ac:dyDescent="0.25">
      <c r="E290" s="45" t="s">
        <v>65</v>
      </c>
      <c r="G290" s="45" t="s">
        <v>26</v>
      </c>
    </row>
    <row r="291" spans="5:7" customFormat="1" hidden="1" outlineLevel="1" x14ac:dyDescent="0.25">
      <c r="E291" s="45" t="s">
        <v>66</v>
      </c>
      <c r="G291" s="45" t="s">
        <v>25</v>
      </c>
    </row>
    <row r="292" spans="5:7" customFormat="1" hidden="1" outlineLevel="1" x14ac:dyDescent="0.25">
      <c r="E292" s="45" t="s">
        <v>67</v>
      </c>
    </row>
    <row r="293" spans="5:7" customFormat="1" hidden="1" outlineLevel="1" x14ac:dyDescent="0.25">
      <c r="E293" s="45" t="s">
        <v>68</v>
      </c>
    </row>
    <row r="294" spans="5:7" customFormat="1" hidden="1" outlineLevel="1" x14ac:dyDescent="0.25">
      <c r="E294" s="45" t="s">
        <v>37</v>
      </c>
    </row>
    <row r="295" spans="5:7" customFormat="1" hidden="1" outlineLevel="1" x14ac:dyDescent="0.25">
      <c r="E295" s="45" t="s">
        <v>38</v>
      </c>
    </row>
    <row r="296" spans="5:7" customFormat="1" hidden="1" outlineLevel="1" x14ac:dyDescent="0.25">
      <c r="E296" s="45" t="s">
        <v>25</v>
      </c>
    </row>
    <row r="297" spans="5:7" customFormat="1" hidden="1" outlineLevel="1" x14ac:dyDescent="0.25"/>
    <row r="298" spans="5:7" customFormat="1" hidden="1" outlineLevel="1" x14ac:dyDescent="0.25"/>
    <row r="299" spans="5:7" customFormat="1" hidden="1" outlineLevel="1" x14ac:dyDescent="0.25"/>
    <row r="300" spans="5:7" customFormat="1" hidden="1" outlineLevel="1" x14ac:dyDescent="0.25"/>
    <row r="301" spans="5:7" customFormat="1" hidden="1" outlineLevel="1" x14ac:dyDescent="0.25"/>
    <row r="302" spans="5:7" customFormat="1" hidden="1" outlineLevel="1" x14ac:dyDescent="0.25"/>
    <row r="303" spans="5:7" customFormat="1" ht="14.25" hidden="1" customHeight="1" outlineLevel="1" x14ac:dyDescent="0.25"/>
    <row r="304" spans="5:7" customFormat="1" hidden="1" outlineLevel="1" x14ac:dyDescent="0.25"/>
    <row r="305" spans="1:106" customFormat="1" hidden="1" outlineLevel="1" x14ac:dyDescent="0.25"/>
    <row r="306" spans="1:106" customFormat="1" hidden="1" outlineLevel="1" x14ac:dyDescent="0.25"/>
    <row r="307" spans="1:106" customFormat="1" hidden="1" outlineLevel="1" x14ac:dyDescent="0.25"/>
    <row r="308" spans="1:106" customFormat="1" hidden="1" outlineLevel="1" x14ac:dyDescent="0.25"/>
    <row r="309" spans="1:106" customFormat="1" collapsed="1" x14ac:dyDescent="0.25"/>
    <row r="310" spans="1:106" customFormat="1" x14ac:dyDescent="0.25"/>
    <row r="311" spans="1:106" ht="11.25" customHeight="1" x14ac:dyDescent="0.25">
      <c r="A311" s="120"/>
      <c r="B311" s="44"/>
      <c r="C311" s="44"/>
      <c r="D311" s="44"/>
      <c r="E311" s="44"/>
      <c r="F311" s="44"/>
      <c r="G311" s="44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 s="44"/>
      <c r="AH311" s="44"/>
      <c r="AI311" s="44"/>
      <c r="AJ311" s="44"/>
      <c r="AK311" s="44"/>
      <c r="AL311" s="44"/>
      <c r="AM311" s="44"/>
      <c r="AN311" s="44"/>
      <c r="AO311" s="44"/>
      <c r="AP311" s="44"/>
      <c r="AQ311" s="44"/>
      <c r="AR311" s="44"/>
      <c r="AS311" s="44"/>
      <c r="AT311" s="44"/>
      <c r="AU311" s="44"/>
      <c r="AV311" s="44"/>
      <c r="AW311" s="44"/>
      <c r="AX311" s="44"/>
      <c r="AY311" s="44"/>
      <c r="AZ311" s="44"/>
      <c r="BA311" s="44"/>
      <c r="BB311" s="44"/>
      <c r="BC311" s="44"/>
      <c r="BD311" s="44"/>
      <c r="BE311" s="44"/>
      <c r="BF311" s="44"/>
      <c r="BG311" s="44"/>
      <c r="BH311" s="44"/>
      <c r="BI311" s="44"/>
      <c r="BJ311" s="44"/>
      <c r="BK311" s="44"/>
      <c r="BL311" s="44"/>
      <c r="BM311" s="44"/>
      <c r="BN311" s="44"/>
      <c r="BO311" s="44"/>
      <c r="BP311" s="44"/>
      <c r="BQ311" s="44"/>
      <c r="BR311" s="44"/>
      <c r="BS311" s="44"/>
      <c r="BT311" s="44"/>
      <c r="BU311" s="44"/>
      <c r="BV311" s="44"/>
      <c r="BW311" s="44"/>
      <c r="BX311" s="44"/>
      <c r="BY311" s="44"/>
      <c r="BZ311" s="44"/>
      <c r="CA311" s="44"/>
      <c r="CB311" s="44"/>
      <c r="CC311" s="44"/>
      <c r="CD311" s="44"/>
      <c r="CE311" s="44"/>
      <c r="CF311" s="44"/>
      <c r="CG311" s="44"/>
      <c r="CH311" s="44"/>
      <c r="CI311" s="44"/>
      <c r="CJ311" s="44"/>
      <c r="CK311" s="44"/>
      <c r="CL311" s="44"/>
      <c r="CM311" s="44"/>
      <c r="CN311" s="44"/>
      <c r="CO311" s="44"/>
      <c r="CP311" s="44"/>
      <c r="CQ311" s="44"/>
      <c r="CR311" s="44"/>
      <c r="CS311" s="44"/>
      <c r="CT311" s="40"/>
      <c r="CU311" s="40"/>
      <c r="CV311" s="40"/>
      <c r="CW311" s="40"/>
      <c r="CX311" s="40"/>
      <c r="CY311" s="40"/>
      <c r="CZ311" s="40"/>
      <c r="DA311" s="40"/>
      <c r="DB311" s="40"/>
    </row>
    <row r="312" spans="1:106" ht="11.25" customHeight="1" x14ac:dyDescent="0.25">
      <c r="A312" s="120"/>
      <c r="B312" s="44"/>
      <c r="C312" s="44"/>
      <c r="D312" s="44"/>
      <c r="E312" s="44"/>
      <c r="F312" s="44"/>
      <c r="G312" s="44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 s="44"/>
      <c r="AH312" s="44"/>
      <c r="AI312" s="44"/>
      <c r="AJ312" s="44"/>
      <c r="AK312" s="44"/>
      <c r="AL312" s="44"/>
      <c r="AM312" s="44"/>
      <c r="AN312" s="44"/>
      <c r="AO312" s="44"/>
      <c r="AP312" s="44"/>
      <c r="AQ312" s="44"/>
      <c r="AR312" s="44"/>
      <c r="AS312" s="44"/>
      <c r="AT312" s="44"/>
      <c r="AU312" s="44"/>
      <c r="AV312" s="44"/>
      <c r="AW312" s="44"/>
      <c r="AX312" s="44"/>
      <c r="AY312" s="44"/>
      <c r="AZ312" s="44"/>
      <c r="BA312" s="44"/>
      <c r="BB312" s="44"/>
      <c r="BC312" s="44"/>
      <c r="BD312" s="44"/>
      <c r="BE312" s="44"/>
      <c r="BF312" s="44"/>
      <c r="BG312" s="44"/>
      <c r="BH312" s="44"/>
      <c r="BI312" s="44"/>
      <c r="BJ312" s="44"/>
      <c r="BK312" s="44"/>
      <c r="BL312" s="44"/>
      <c r="BM312" s="44"/>
      <c r="BN312" s="44"/>
      <c r="BO312" s="44"/>
      <c r="BP312" s="44"/>
      <c r="BQ312" s="44"/>
      <c r="BR312" s="44"/>
      <c r="BS312" s="44"/>
      <c r="BT312" s="44"/>
      <c r="BU312" s="44"/>
      <c r="BV312" s="44"/>
      <c r="BW312" s="44"/>
      <c r="BX312" s="44"/>
      <c r="BY312" s="44"/>
      <c r="BZ312" s="44"/>
      <c r="CA312" s="44"/>
      <c r="CB312" s="44"/>
      <c r="CC312" s="44"/>
      <c r="CD312" s="44"/>
      <c r="CE312" s="44"/>
      <c r="CF312" s="44"/>
      <c r="CG312" s="44"/>
      <c r="CH312" s="44"/>
      <c r="CI312" s="44"/>
      <c r="CJ312" s="44"/>
      <c r="CK312" s="44"/>
      <c r="CL312" s="44"/>
      <c r="CM312" s="44"/>
      <c r="CN312" s="44"/>
      <c r="CO312" s="44"/>
      <c r="CP312" s="44"/>
      <c r="CQ312" s="44"/>
      <c r="CR312" s="44"/>
      <c r="CS312" s="44"/>
      <c r="CT312" s="40"/>
      <c r="CU312" s="40"/>
      <c r="CV312" s="40"/>
      <c r="CW312" s="40"/>
      <c r="CX312" s="40"/>
      <c r="CY312" s="40"/>
      <c r="CZ312" s="40"/>
      <c r="DA312" s="40"/>
      <c r="DB312" s="40"/>
    </row>
    <row r="313" spans="1:106" customFormat="1" ht="11.25" customHeight="1" x14ac:dyDescent="0.25"/>
    <row r="314" spans="1:106" customFormat="1" ht="11.25" customHeight="1" x14ac:dyDescent="0.25"/>
    <row r="315" spans="1:106" customFormat="1" ht="11.25" customHeight="1" x14ac:dyDescent="0.25"/>
    <row r="316" spans="1:106" customFormat="1" ht="11.25" customHeight="1" x14ac:dyDescent="0.25"/>
    <row r="317" spans="1:106" customFormat="1" ht="13.5" customHeight="1" x14ac:dyDescent="0.25"/>
    <row r="318" spans="1:106" customFormat="1" ht="13.5" customHeight="1" x14ac:dyDescent="0.25"/>
    <row r="319" spans="1:106" customFormat="1" ht="13.5" customHeight="1" x14ac:dyDescent="0.25"/>
    <row r="320" spans="1:106" customFormat="1" ht="13.5" customHeight="1" x14ac:dyDescent="0.25"/>
    <row r="321" customFormat="1" ht="13.5" customHeight="1" x14ac:dyDescent="0.25"/>
    <row r="322" customFormat="1" ht="13.5" customHeight="1" x14ac:dyDescent="0.25"/>
    <row r="323" customFormat="1" ht="13.5" customHeight="1" x14ac:dyDescent="0.25"/>
    <row r="324" customFormat="1" ht="13.5" customHeight="1" x14ac:dyDescent="0.25"/>
    <row r="325" customFormat="1" ht="13.5" customHeight="1" x14ac:dyDescent="0.25"/>
    <row r="326" customFormat="1" ht="13.5" customHeight="1" x14ac:dyDescent="0.25"/>
    <row r="327" customFormat="1" ht="13.5" customHeight="1" x14ac:dyDescent="0.25"/>
    <row r="328" customFormat="1" ht="13.5" customHeigh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spans="1:104" customFormat="1" x14ac:dyDescent="0.25"/>
    <row r="354" spans="1:104" customFormat="1" x14ac:dyDescent="0.25"/>
    <row r="355" spans="1:104" x14ac:dyDescent="0.25">
      <c r="C355" s="44"/>
      <c r="D355" s="44"/>
      <c r="E355" s="44"/>
      <c r="F355" s="44"/>
      <c r="G355" s="44"/>
      <c r="H355" s="44"/>
      <c r="I355" s="45"/>
      <c r="J355" s="45"/>
      <c r="K355" s="44"/>
      <c r="L355" s="44"/>
      <c r="M355" s="44"/>
      <c r="N355" s="46"/>
      <c r="O355" s="45"/>
      <c r="P355" s="45"/>
      <c r="Q355" s="45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  <c r="BF355" s="44"/>
      <c r="BG355" s="44"/>
      <c r="BH355" s="44"/>
      <c r="BI355" s="44"/>
      <c r="BJ355" s="44"/>
      <c r="BK355" s="44"/>
      <c r="BL355" s="44"/>
      <c r="BM355" s="44"/>
      <c r="BN355" s="44"/>
      <c r="BO355" s="44"/>
      <c r="BP355" s="44"/>
      <c r="BQ355" s="44"/>
      <c r="BR355" s="44"/>
      <c r="BS355" s="44"/>
      <c r="BT355" s="44"/>
      <c r="BU355" s="44"/>
      <c r="BV355" s="44"/>
      <c r="BW355" s="44"/>
      <c r="BX355" s="44"/>
      <c r="BY355" s="44"/>
      <c r="BZ355" s="44"/>
      <c r="CA355" s="44"/>
      <c r="CB355" s="44"/>
      <c r="CC355" s="44"/>
      <c r="CD355" s="44"/>
      <c r="CE355" s="44"/>
      <c r="CF355" s="44"/>
      <c r="CG355" s="44"/>
      <c r="CH355" s="44"/>
      <c r="CI355" s="44"/>
      <c r="CJ355" s="44"/>
      <c r="CK355" s="44"/>
      <c r="CL355" s="44"/>
      <c r="CM355" s="44"/>
      <c r="CN355" s="44"/>
      <c r="CO355" s="44"/>
      <c r="CP355" s="44"/>
      <c r="CQ355" s="44"/>
      <c r="CR355" s="44"/>
      <c r="CS355" s="44"/>
    </row>
    <row r="356" spans="1:104" x14ac:dyDescent="0.25">
      <c r="C356" s="44"/>
      <c r="D356" s="44"/>
      <c r="E356" s="44"/>
      <c r="F356" s="44"/>
      <c r="G356" s="44"/>
      <c r="H356" s="44"/>
      <c r="I356" s="45"/>
      <c r="J356" s="45"/>
      <c r="K356" s="44"/>
      <c r="L356" s="44"/>
      <c r="M356" s="44"/>
      <c r="N356" s="46"/>
      <c r="O356" s="45"/>
      <c r="P356" s="45"/>
      <c r="Q356" s="45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  <c r="CC356" s="44"/>
      <c r="CD356" s="44"/>
      <c r="CE356" s="44"/>
      <c r="CF356" s="44"/>
      <c r="CG356" s="44"/>
      <c r="CH356" s="44"/>
      <c r="CI356" s="44"/>
      <c r="CJ356" s="44"/>
      <c r="CK356" s="44"/>
      <c r="CL356" s="44"/>
      <c r="CM356" s="44"/>
      <c r="CN356" s="44"/>
      <c r="CO356" s="44"/>
      <c r="CP356" s="44"/>
      <c r="CQ356" s="44"/>
      <c r="CR356" s="44"/>
      <c r="CS356" s="44"/>
      <c r="CT356" s="44"/>
      <c r="CU356" s="44"/>
      <c r="CV356" s="44"/>
      <c r="CW356" s="44"/>
      <c r="CX356" s="44"/>
      <c r="CY356" s="44"/>
      <c r="CZ356" s="44"/>
    </row>
    <row r="357" spans="1:104" x14ac:dyDescent="0.25">
      <c r="C357" s="44"/>
      <c r="D357" s="44"/>
      <c r="E357" s="44"/>
      <c r="F357" s="44"/>
      <c r="G357" s="44"/>
      <c r="H357" s="44"/>
      <c r="I357" s="45"/>
      <c r="J357" s="45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  <c r="BN357" s="44"/>
      <c r="BO357" s="44"/>
      <c r="BP357" s="44"/>
      <c r="BQ357" s="44"/>
      <c r="BR357" s="44"/>
      <c r="BS357" s="44"/>
      <c r="BT357" s="44"/>
      <c r="BU357" s="44"/>
      <c r="BV357" s="44"/>
      <c r="BW357" s="44"/>
      <c r="BX357" s="44"/>
      <c r="BY357" s="44"/>
      <c r="BZ357" s="44"/>
      <c r="CA357" s="44"/>
      <c r="CB357" s="44"/>
      <c r="CC357" s="44"/>
      <c r="CD357" s="44"/>
      <c r="CE357" s="44"/>
      <c r="CF357" s="44"/>
      <c r="CG357" s="44"/>
      <c r="CH357" s="44"/>
      <c r="CI357" s="44"/>
      <c r="CJ357" s="44"/>
      <c r="CK357" s="44"/>
      <c r="CL357" s="44"/>
      <c r="CM357" s="44"/>
      <c r="CN357" s="44"/>
      <c r="CO357" s="44"/>
      <c r="CP357" s="44"/>
      <c r="CQ357" s="44"/>
      <c r="CR357" s="44"/>
      <c r="CS357" s="44"/>
      <c r="CT357" s="44"/>
      <c r="CU357" s="44"/>
      <c r="CV357" s="44"/>
      <c r="CW357" s="44"/>
      <c r="CX357" s="44"/>
      <c r="CY357" s="44"/>
      <c r="CZ357" s="44"/>
    </row>
    <row r="358" spans="1:104" x14ac:dyDescent="0.25">
      <c r="A358" s="41"/>
      <c r="B358" s="42" t="s">
        <v>0</v>
      </c>
      <c r="C358" s="47">
        <f ca="1">COUNTIF(A359:A1496,"*.*")</f>
        <v>0</v>
      </c>
      <c r="D358" s="47" t="str">
        <f ca="1">IFERROR(VLOOKUP("*.*",A359:A1496,1,FALSE),"")</f>
        <v/>
      </c>
      <c r="E358" s="47"/>
      <c r="F358" s="47"/>
      <c r="G358" s="47"/>
      <c r="H358" s="47"/>
      <c r="I358" s="47"/>
      <c r="J358" s="47"/>
      <c r="K358" s="47"/>
      <c r="L358" s="44"/>
      <c r="M358" s="44" t="s">
        <v>1</v>
      </c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  <c r="BF358" s="44"/>
      <c r="BG358" s="44"/>
      <c r="BH358" s="44"/>
      <c r="BI358" s="44"/>
      <c r="BJ358" s="44"/>
      <c r="BK358" s="44"/>
      <c r="BL358" s="44"/>
      <c r="BM358" s="44"/>
      <c r="BN358" s="44"/>
      <c r="BO358" s="44"/>
      <c r="BP358" s="44"/>
      <c r="BQ358" s="44"/>
      <c r="BR358" s="44"/>
      <c r="BS358" s="44"/>
      <c r="BT358" s="44"/>
      <c r="BU358" s="44"/>
      <c r="BV358" s="44"/>
      <c r="BW358" s="44"/>
      <c r="BX358" s="44"/>
      <c r="BY358" s="44"/>
      <c r="BZ358" s="44"/>
      <c r="CA358" s="44"/>
      <c r="CB358" s="44"/>
      <c r="CC358" s="44"/>
      <c r="CD358" s="44"/>
      <c r="CE358" s="44"/>
      <c r="CF358" s="44"/>
      <c r="CG358" s="44"/>
      <c r="CH358" s="44"/>
      <c r="CI358" s="44"/>
      <c r="CJ358" s="44"/>
      <c r="CK358" s="44"/>
      <c r="CL358" s="44"/>
      <c r="CM358" s="44"/>
      <c r="CN358" s="44"/>
      <c r="CO358" s="44"/>
      <c r="CP358" s="44"/>
      <c r="CQ358" s="44"/>
      <c r="CR358" s="44"/>
      <c r="CS358" s="44"/>
      <c r="CT358" s="44"/>
      <c r="CU358" s="44"/>
      <c r="CV358" s="44"/>
      <c r="CW358" s="44"/>
      <c r="CX358" s="44"/>
      <c r="CY358" s="44"/>
      <c r="CZ358" s="44"/>
    </row>
    <row r="359" spans="1:104" x14ac:dyDescent="0.25">
      <c r="B359" s="48" t="s">
        <v>71</v>
      </c>
      <c r="C359" s="44" t="s">
        <v>72</v>
      </c>
      <c r="D359" s="44"/>
      <c r="E359" s="44"/>
      <c r="F359" s="44"/>
      <c r="G359" s="44"/>
      <c r="H359" s="44"/>
      <c r="I359" s="44"/>
      <c r="J359" s="44"/>
      <c r="K359" s="44"/>
      <c r="L359" s="44"/>
      <c r="M359" s="44">
        <v>1</v>
      </c>
      <c r="N359" s="44" t="e">
        <f ca="1">IF(OR(C360="issue",C391="issue",C422="issue",C453="issue",C484="issue",C515="issue",C546="issue",C577="issue",C608="issue",C639="issue"),"issue","")</f>
        <v>#REF!</v>
      </c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  <c r="BS359" s="44"/>
      <c r="BT359" s="44"/>
      <c r="BU359" s="44"/>
      <c r="BV359" s="44"/>
      <c r="BW359" s="44"/>
      <c r="BX359" s="44"/>
      <c r="BY359" s="44"/>
      <c r="BZ359" s="44"/>
      <c r="CA359" s="44"/>
      <c r="CB359" s="44"/>
      <c r="CC359" s="44"/>
      <c r="CD359" s="44"/>
      <c r="CE359" s="44"/>
      <c r="CF359" s="44"/>
      <c r="CG359" s="44"/>
      <c r="CH359" s="44"/>
      <c r="CI359" s="44"/>
      <c r="CJ359" s="44"/>
      <c r="CK359" s="44"/>
      <c r="CL359" s="44"/>
      <c r="CM359" s="44"/>
      <c r="CN359" s="44"/>
      <c r="CO359" s="44"/>
      <c r="CP359" s="44"/>
      <c r="CQ359" s="44"/>
      <c r="CR359" s="44"/>
      <c r="CS359" s="44"/>
      <c r="CT359" s="44"/>
      <c r="CU359" s="44"/>
      <c r="CV359" s="44"/>
      <c r="CW359" s="44"/>
      <c r="CX359" s="44"/>
      <c r="CY359" s="44"/>
      <c r="CZ359" s="44"/>
    </row>
    <row r="360" spans="1:104" hidden="1" outlineLevel="1" x14ac:dyDescent="0.25">
      <c r="A360" s="39" t="e">
        <f>IF(OR('Budget Project 1'!A13=#REF!,'Budget Project 1'!A13=#REF!),IF('Budget Project 1'!B13*'Budget Project 1'!C13&lt;6,C$359,""),"")</f>
        <v>#REF!</v>
      </c>
      <c r="B360" s="48"/>
      <c r="C360" s="44" t="e">
        <f>IF(NOT(A360=""),"issue","")</f>
        <v>#REF!</v>
      </c>
      <c r="D360" s="44"/>
      <c r="E360" s="44"/>
      <c r="F360" s="44"/>
      <c r="G360" s="44"/>
      <c r="H360" s="44"/>
      <c r="I360" s="44"/>
      <c r="J360" s="44"/>
      <c r="K360" s="44"/>
      <c r="L360" s="44"/>
      <c r="M360" s="44">
        <v>2</v>
      </c>
      <c r="N360" s="44" t="e">
        <f t="shared" ref="N360:N388" ca="1" si="6">IF(OR(C361="issue",C392="issue",C423="issue",C454="issue",C485="issue",C516="issue",C547="issue",C578="issue",C609="issue",C640="issue"),"issue","")</f>
        <v>#REF!</v>
      </c>
      <c r="O360" s="44"/>
      <c r="P360" s="44"/>
      <c r="Q360" s="44"/>
      <c r="R360" s="44">
        <v>1</v>
      </c>
      <c r="S360" s="44">
        <v>43</v>
      </c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  <c r="BF360" s="44"/>
      <c r="BG360" s="44"/>
      <c r="BH360" s="44"/>
      <c r="BI360" s="44"/>
      <c r="BJ360" s="44"/>
      <c r="BK360" s="44"/>
      <c r="BL360" s="44"/>
      <c r="BM360" s="44"/>
      <c r="BN360" s="44"/>
      <c r="BO360" s="44"/>
      <c r="BP360" s="44"/>
      <c r="BQ360" s="44"/>
      <c r="BR360" s="44"/>
      <c r="BS360" s="44"/>
      <c r="BT360" s="44"/>
      <c r="BU360" s="44"/>
      <c r="BV360" s="44"/>
      <c r="BW360" s="44"/>
      <c r="BX360" s="44"/>
      <c r="BY360" s="44"/>
      <c r="BZ360" s="44"/>
      <c r="CA360" s="44"/>
      <c r="CB360" s="44"/>
      <c r="CC360" s="44"/>
      <c r="CD360" s="44"/>
      <c r="CE360" s="44"/>
      <c r="CF360" s="44"/>
      <c r="CG360" s="44"/>
      <c r="CH360" s="44"/>
      <c r="CI360" s="44"/>
      <c r="CJ360" s="44"/>
      <c r="CK360" s="44"/>
      <c r="CL360" s="44"/>
      <c r="CM360" s="44"/>
      <c r="CN360" s="44"/>
      <c r="CO360" s="44"/>
      <c r="CP360" s="44"/>
      <c r="CQ360" s="44"/>
      <c r="CR360" s="44"/>
      <c r="CS360" s="44"/>
      <c r="CT360" s="44"/>
      <c r="CU360" s="44"/>
      <c r="CV360" s="44"/>
      <c r="CW360" s="44"/>
      <c r="CX360" s="44"/>
      <c r="CY360" s="44"/>
      <c r="CZ360" s="44"/>
    </row>
    <row r="361" spans="1:104" hidden="1" outlineLevel="1" x14ac:dyDescent="0.25">
      <c r="A361" s="39" t="e">
        <f>IF(OR('Budget Project 1'!A14=#REF!,'Budget Project 1'!A14=#REF!),IF('Budget Project 1'!B14*'Budget Project 1'!C14&lt;6,C$359,""),"")</f>
        <v>#REF!</v>
      </c>
      <c r="B361" s="48"/>
      <c r="C361" s="44" t="e">
        <f t="shared" ref="C361:C389" si="7">IF(NOT(A361=""),"issue","")</f>
        <v>#REF!</v>
      </c>
      <c r="D361" s="44"/>
      <c r="E361" s="44"/>
      <c r="F361" s="44"/>
      <c r="G361" s="44"/>
      <c r="H361" s="44"/>
      <c r="I361" s="44"/>
      <c r="J361" s="44"/>
      <c r="K361" s="44"/>
      <c r="L361" s="44"/>
      <c r="M361" s="44">
        <v>3</v>
      </c>
      <c r="N361" s="44" t="e">
        <f t="shared" ca="1" si="6"/>
        <v>#REF!</v>
      </c>
      <c r="O361" s="44"/>
      <c r="P361" s="44"/>
      <c r="Q361" s="44"/>
      <c r="R361" s="44">
        <v>2</v>
      </c>
      <c r="S361" s="44">
        <v>46</v>
      </c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  <c r="BN361" s="44"/>
      <c r="BO361" s="44"/>
      <c r="BP361" s="44"/>
      <c r="BQ361" s="44"/>
      <c r="BR361" s="44"/>
      <c r="BS361" s="44"/>
      <c r="BT361" s="44"/>
      <c r="BU361" s="44"/>
      <c r="BV361" s="44"/>
      <c r="BW361" s="44"/>
      <c r="BX361" s="44"/>
      <c r="BY361" s="44"/>
      <c r="BZ361" s="44"/>
      <c r="CA361" s="44"/>
      <c r="CB361" s="44"/>
      <c r="CC361" s="44"/>
      <c r="CD361" s="44"/>
      <c r="CE361" s="44"/>
      <c r="CF361" s="44"/>
      <c r="CG361" s="44"/>
      <c r="CH361" s="44"/>
      <c r="CI361" s="44"/>
      <c r="CJ361" s="44"/>
      <c r="CK361" s="44"/>
      <c r="CL361" s="44"/>
      <c r="CM361" s="44"/>
      <c r="CN361" s="44"/>
      <c r="CO361" s="44"/>
      <c r="CP361" s="44"/>
      <c r="CQ361" s="44"/>
      <c r="CR361" s="44"/>
      <c r="CS361" s="44"/>
      <c r="CT361" s="44"/>
      <c r="CU361" s="44"/>
      <c r="CV361" s="44"/>
      <c r="CW361" s="44"/>
      <c r="CX361" s="44"/>
      <c r="CY361" s="44"/>
      <c r="CZ361" s="44"/>
    </row>
    <row r="362" spans="1:104" hidden="1" outlineLevel="1" x14ac:dyDescent="0.25">
      <c r="A362" s="39" t="e">
        <f>IF(OR('Budget Project 1'!A15=#REF!,'Budget Project 1'!A15=#REF!),IF('Budget Project 1'!B15*'Budget Project 1'!C15&lt;6,C$359,""),"")</f>
        <v>#REF!</v>
      </c>
      <c r="B362" s="48"/>
      <c r="C362" s="44" t="e">
        <f t="shared" si="7"/>
        <v>#REF!</v>
      </c>
      <c r="D362" s="44"/>
      <c r="E362" s="44"/>
      <c r="F362" s="44"/>
      <c r="G362" s="44"/>
      <c r="H362" s="44"/>
      <c r="I362" s="44"/>
      <c r="J362" s="44"/>
      <c r="K362" s="44"/>
      <c r="L362" s="44"/>
      <c r="M362" s="44">
        <v>4</v>
      </c>
      <c r="N362" s="44" t="e">
        <f t="shared" ca="1" si="6"/>
        <v>#REF!</v>
      </c>
      <c r="O362" s="44"/>
      <c r="P362" s="44"/>
      <c r="Q362" s="44"/>
      <c r="R362" s="44">
        <v>3</v>
      </c>
      <c r="S362" s="44">
        <v>48</v>
      </c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  <c r="AG362" s="44"/>
      <c r="AH362" s="44"/>
      <c r="AI362" s="44"/>
      <c r="AJ362" s="44"/>
      <c r="AK362" s="44"/>
      <c r="AL362" s="44"/>
      <c r="AM362" s="44"/>
      <c r="AN362" s="44"/>
      <c r="AO362" s="44"/>
      <c r="AP362" s="44"/>
      <c r="AQ362" s="44"/>
      <c r="AR362" s="44"/>
      <c r="AS362" s="44"/>
      <c r="AT362" s="44"/>
      <c r="AU362" s="44"/>
      <c r="AV362" s="44"/>
      <c r="AW362" s="44"/>
      <c r="AX362" s="44"/>
      <c r="AY362" s="44"/>
      <c r="AZ362" s="44"/>
      <c r="BA362" s="44"/>
      <c r="BB362" s="44"/>
      <c r="BC362" s="44"/>
      <c r="BD362" s="44"/>
      <c r="BE362" s="44"/>
      <c r="BF362" s="44"/>
      <c r="BG362" s="44"/>
      <c r="BH362" s="44"/>
      <c r="BI362" s="44"/>
      <c r="BJ362" s="44"/>
      <c r="BK362" s="44"/>
      <c r="BL362" s="44"/>
      <c r="BM362" s="44"/>
      <c r="BN362" s="44"/>
      <c r="BO362" s="44"/>
      <c r="BP362" s="44"/>
      <c r="BQ362" s="44"/>
      <c r="BR362" s="44"/>
      <c r="BS362" s="44"/>
      <c r="BT362" s="44"/>
      <c r="BU362" s="44"/>
      <c r="BV362" s="44"/>
      <c r="BW362" s="44"/>
      <c r="BX362" s="44"/>
      <c r="BY362" s="44"/>
      <c r="BZ362" s="44"/>
      <c r="CA362" s="44"/>
      <c r="CB362" s="44"/>
      <c r="CC362" s="44"/>
      <c r="CD362" s="44"/>
      <c r="CE362" s="44"/>
      <c r="CF362" s="44"/>
      <c r="CG362" s="44"/>
      <c r="CH362" s="44"/>
      <c r="CI362" s="44"/>
      <c r="CJ362" s="44"/>
      <c r="CK362" s="44"/>
      <c r="CL362" s="44"/>
      <c r="CM362" s="44"/>
      <c r="CN362" s="44"/>
      <c r="CO362" s="44"/>
      <c r="CP362" s="44"/>
      <c r="CQ362" s="44"/>
      <c r="CR362" s="44"/>
      <c r="CS362" s="44"/>
      <c r="CT362" s="44"/>
      <c r="CU362" s="44"/>
      <c r="CV362" s="44"/>
      <c r="CW362" s="44"/>
      <c r="CX362" s="44"/>
      <c r="CY362" s="44"/>
      <c r="CZ362" s="44"/>
    </row>
    <row r="363" spans="1:104" hidden="1" outlineLevel="1" x14ac:dyDescent="0.25">
      <c r="A363" s="39" t="e">
        <f>IF(OR('Budget Project 1'!A16=#REF!,'Budget Project 1'!A16=#REF!),IF('Budget Project 1'!B16*'Budget Project 1'!C16&lt;6,C$359,""),"")</f>
        <v>#REF!</v>
      </c>
      <c r="B363" s="48"/>
      <c r="C363" s="44" t="e">
        <f t="shared" si="7"/>
        <v>#REF!</v>
      </c>
      <c r="D363" s="44"/>
      <c r="E363" s="44"/>
      <c r="F363" s="44"/>
      <c r="G363" s="44"/>
      <c r="H363" s="44"/>
      <c r="I363" s="44"/>
      <c r="J363" s="44"/>
      <c r="K363" s="44"/>
      <c r="L363" s="44"/>
      <c r="M363" s="44">
        <v>5</v>
      </c>
      <c r="N363" s="44" t="e">
        <f t="shared" ca="1" si="6"/>
        <v>#REF!</v>
      </c>
      <c r="O363" s="44"/>
      <c r="P363" s="44"/>
      <c r="Q363" s="44"/>
      <c r="R363" s="44">
        <v>4</v>
      </c>
      <c r="S363" s="44">
        <v>53</v>
      </c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  <c r="AG363" s="44"/>
      <c r="AH363" s="44"/>
      <c r="AI363" s="44"/>
      <c r="AJ363" s="44"/>
      <c r="AK363" s="44"/>
      <c r="AL363" s="44"/>
      <c r="AM363" s="44"/>
      <c r="AN363" s="44"/>
      <c r="AO363" s="44"/>
      <c r="AP363" s="44"/>
      <c r="AQ363" s="44"/>
      <c r="AR363" s="44"/>
      <c r="AS363" s="44"/>
      <c r="AT363" s="44"/>
      <c r="AU363" s="44"/>
      <c r="AV363" s="44"/>
      <c r="AW363" s="44"/>
      <c r="AX363" s="44"/>
      <c r="AY363" s="44"/>
      <c r="AZ363" s="44"/>
      <c r="BA363" s="44"/>
      <c r="BB363" s="44"/>
      <c r="BC363" s="44"/>
      <c r="BD363" s="44"/>
      <c r="BE363" s="44"/>
      <c r="BF363" s="44"/>
      <c r="BG363" s="44"/>
      <c r="BH363" s="44"/>
      <c r="BI363" s="44"/>
      <c r="BJ363" s="44"/>
      <c r="BK363" s="44"/>
      <c r="BL363" s="44"/>
      <c r="BM363" s="44"/>
      <c r="BN363" s="44"/>
      <c r="BO363" s="44"/>
      <c r="BP363" s="44"/>
      <c r="BQ363" s="44"/>
      <c r="BR363" s="44"/>
      <c r="BS363" s="44"/>
      <c r="BT363" s="44"/>
      <c r="BU363" s="44"/>
      <c r="BV363" s="44"/>
      <c r="BW363" s="44"/>
      <c r="BX363" s="44"/>
      <c r="BY363" s="44"/>
      <c r="BZ363" s="44"/>
      <c r="CA363" s="44"/>
      <c r="CB363" s="44"/>
      <c r="CC363" s="44"/>
      <c r="CD363" s="44"/>
      <c r="CE363" s="44"/>
      <c r="CF363" s="44"/>
      <c r="CG363" s="44"/>
      <c r="CH363" s="44"/>
      <c r="CI363" s="44"/>
      <c r="CJ363" s="44"/>
      <c r="CK363" s="44"/>
      <c r="CL363" s="44"/>
      <c r="CM363" s="44"/>
      <c r="CN363" s="44"/>
      <c r="CO363" s="44"/>
      <c r="CP363" s="44"/>
      <c r="CQ363" s="44"/>
      <c r="CR363" s="44"/>
      <c r="CS363" s="44"/>
      <c r="CT363" s="44"/>
      <c r="CU363" s="44"/>
      <c r="CV363" s="44"/>
      <c r="CW363" s="44"/>
      <c r="CX363" s="44"/>
      <c r="CY363" s="44"/>
      <c r="CZ363" s="44"/>
    </row>
    <row r="364" spans="1:104" hidden="1" outlineLevel="1" x14ac:dyDescent="0.25">
      <c r="A364" s="39" t="e">
        <f>IF(OR('Budget Project 1'!A17=#REF!,'Budget Project 1'!A17=#REF!),IF('Budget Project 1'!B17*'Budget Project 1'!C17&lt;6,C$359,""),"")</f>
        <v>#REF!</v>
      </c>
      <c r="B364" s="48"/>
      <c r="C364" s="44" t="e">
        <f t="shared" si="7"/>
        <v>#REF!</v>
      </c>
      <c r="D364" s="44"/>
      <c r="E364" s="44"/>
      <c r="F364" s="44"/>
      <c r="G364" s="44"/>
      <c r="H364" s="44"/>
      <c r="I364" s="44"/>
      <c r="J364" s="44"/>
      <c r="K364" s="44"/>
      <c r="L364" s="44"/>
      <c r="M364" s="44">
        <v>6</v>
      </c>
      <c r="N364" s="44" t="e">
        <f t="shared" ca="1" si="6"/>
        <v>#REF!</v>
      </c>
      <c r="O364" s="44"/>
      <c r="P364" s="44"/>
      <c r="Q364" s="44"/>
      <c r="R364" s="44">
        <v>5</v>
      </c>
      <c r="S364" s="44">
        <v>53</v>
      </c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  <c r="AG364" s="44"/>
      <c r="AH364" s="44"/>
      <c r="AI364" s="44"/>
      <c r="AJ364" s="44"/>
      <c r="AK364" s="44"/>
      <c r="AL364" s="44"/>
      <c r="AM364" s="44"/>
      <c r="AN364" s="44"/>
      <c r="AO364" s="44"/>
      <c r="AP364" s="44"/>
      <c r="AQ364" s="44"/>
      <c r="AR364" s="44"/>
      <c r="AS364" s="44"/>
      <c r="AT364" s="44"/>
      <c r="AU364" s="44"/>
      <c r="AV364" s="44"/>
      <c r="AW364" s="44"/>
      <c r="AX364" s="44"/>
      <c r="AY364" s="44"/>
      <c r="AZ364" s="44"/>
      <c r="BA364" s="44"/>
      <c r="BB364" s="44"/>
      <c r="BC364" s="44"/>
      <c r="BD364" s="44"/>
      <c r="BE364" s="44"/>
      <c r="BF364" s="44"/>
      <c r="BG364" s="44"/>
      <c r="BH364" s="44"/>
      <c r="BI364" s="44"/>
      <c r="BJ364" s="44"/>
      <c r="BK364" s="44"/>
      <c r="BL364" s="44"/>
      <c r="BM364" s="44"/>
      <c r="BN364" s="44"/>
      <c r="BO364" s="44"/>
      <c r="BP364" s="44"/>
      <c r="BQ364" s="44"/>
      <c r="BR364" s="44"/>
      <c r="BS364" s="44"/>
      <c r="BT364" s="44"/>
      <c r="BU364" s="44"/>
      <c r="BV364" s="44"/>
      <c r="BW364" s="44"/>
      <c r="BX364" s="44"/>
      <c r="BY364" s="44"/>
      <c r="BZ364" s="44"/>
      <c r="CA364" s="44"/>
      <c r="CB364" s="44"/>
      <c r="CC364" s="44"/>
      <c r="CD364" s="44"/>
      <c r="CE364" s="44"/>
      <c r="CF364" s="44"/>
      <c r="CG364" s="44"/>
      <c r="CH364" s="44"/>
      <c r="CI364" s="44"/>
      <c r="CJ364" s="44"/>
      <c r="CK364" s="44"/>
      <c r="CL364" s="44"/>
      <c r="CM364" s="44"/>
      <c r="CN364" s="44"/>
      <c r="CO364" s="44"/>
      <c r="CP364" s="44"/>
      <c r="CQ364" s="44"/>
      <c r="CR364" s="44"/>
      <c r="CS364" s="44"/>
      <c r="CT364" s="44"/>
      <c r="CU364" s="44"/>
      <c r="CV364" s="44"/>
      <c r="CW364" s="44"/>
      <c r="CX364" s="44"/>
      <c r="CY364" s="44"/>
      <c r="CZ364" s="44"/>
    </row>
    <row r="365" spans="1:104" hidden="1" outlineLevel="1" x14ac:dyDescent="0.25">
      <c r="A365" s="39" t="e">
        <f>IF(OR('Budget Project 1'!#REF!=#REF!,'Budget Project 1'!#REF!=#REF!),IF('Budget Project 1'!#REF!*'Budget Project 1'!#REF!&lt;6,C$359,""),"")</f>
        <v>#REF!</v>
      </c>
      <c r="B365" s="48"/>
      <c r="C365" s="44" t="e">
        <f t="shared" si="7"/>
        <v>#REF!</v>
      </c>
      <c r="D365" s="44"/>
      <c r="E365" s="44"/>
      <c r="F365" s="44"/>
      <c r="G365" s="44"/>
      <c r="H365" s="44"/>
      <c r="I365" s="44"/>
      <c r="J365" s="44"/>
      <c r="K365" s="44"/>
      <c r="L365" s="44"/>
      <c r="M365" s="44">
        <v>7</v>
      </c>
      <c r="N365" s="44" t="e">
        <f t="shared" ca="1" si="6"/>
        <v>#REF!</v>
      </c>
      <c r="O365" s="44"/>
      <c r="P365" s="44"/>
      <c r="Q365" s="44"/>
      <c r="R365" s="44">
        <v>6</v>
      </c>
      <c r="S365" s="44">
        <v>56</v>
      </c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  <c r="AG365" s="44"/>
      <c r="AH365" s="44"/>
      <c r="AI365" s="44"/>
      <c r="AJ365" s="44"/>
      <c r="AK365" s="44"/>
      <c r="AL365" s="44"/>
      <c r="AM365" s="44"/>
      <c r="AN365" s="44"/>
      <c r="AO365" s="44"/>
      <c r="AP365" s="44"/>
      <c r="AQ365" s="44"/>
      <c r="AR365" s="44"/>
      <c r="AS365" s="44"/>
      <c r="AT365" s="44"/>
      <c r="AU365" s="44"/>
      <c r="AV365" s="44"/>
      <c r="AW365" s="44"/>
      <c r="AX365" s="44"/>
      <c r="AY365" s="44"/>
      <c r="AZ365" s="44"/>
      <c r="BA365" s="44"/>
      <c r="BB365" s="44"/>
      <c r="BC365" s="44"/>
      <c r="BD365" s="44"/>
      <c r="BE365" s="44"/>
      <c r="BF365" s="44"/>
      <c r="BG365" s="44"/>
      <c r="BH365" s="44"/>
      <c r="BI365" s="44"/>
      <c r="BJ365" s="44"/>
      <c r="BK365" s="44"/>
      <c r="BL365" s="44"/>
      <c r="BM365" s="44"/>
      <c r="BN365" s="44"/>
      <c r="BO365" s="44"/>
      <c r="BP365" s="44"/>
      <c r="BQ365" s="44"/>
      <c r="BR365" s="44"/>
      <c r="BS365" s="44"/>
      <c r="BT365" s="44"/>
      <c r="BU365" s="44"/>
      <c r="BV365" s="44"/>
      <c r="BW365" s="44"/>
      <c r="BX365" s="44"/>
      <c r="BY365" s="44"/>
      <c r="BZ365" s="44"/>
      <c r="CA365" s="44"/>
      <c r="CB365" s="44"/>
      <c r="CC365" s="44"/>
      <c r="CD365" s="44"/>
      <c r="CE365" s="44"/>
      <c r="CF365" s="44"/>
      <c r="CG365" s="44"/>
      <c r="CH365" s="44"/>
      <c r="CI365" s="44"/>
      <c r="CJ365" s="44"/>
      <c r="CK365" s="44"/>
      <c r="CL365" s="44"/>
      <c r="CM365" s="44"/>
      <c r="CN365" s="44"/>
      <c r="CO365" s="44"/>
      <c r="CP365" s="44"/>
      <c r="CQ365" s="44"/>
      <c r="CR365" s="44"/>
      <c r="CS365" s="44"/>
      <c r="CT365" s="44"/>
      <c r="CU365" s="44"/>
      <c r="CV365" s="44"/>
      <c r="CW365" s="44"/>
      <c r="CX365" s="44"/>
      <c r="CY365" s="44"/>
      <c r="CZ365" s="44"/>
    </row>
    <row r="366" spans="1:104" hidden="1" outlineLevel="1" x14ac:dyDescent="0.25">
      <c r="A366" s="39" t="e">
        <f>IF(OR('Budget Project 1'!#REF!=#REF!,'Budget Project 1'!#REF!=#REF!),IF('Budget Project 1'!#REF!*'Budget Project 1'!#REF!&lt;6,C$359,""),"")</f>
        <v>#REF!</v>
      </c>
      <c r="B366" s="48"/>
      <c r="C366" s="44" t="e">
        <f t="shared" si="7"/>
        <v>#REF!</v>
      </c>
      <c r="D366" s="44"/>
      <c r="E366" s="44"/>
      <c r="F366" s="44"/>
      <c r="G366" s="44"/>
      <c r="H366" s="44"/>
      <c r="I366" s="44"/>
      <c r="J366" s="44"/>
      <c r="K366" s="44"/>
      <c r="L366" s="44"/>
      <c r="M366" s="44">
        <v>8</v>
      </c>
      <c r="N366" s="44" t="e">
        <f t="shared" ca="1" si="6"/>
        <v>#REF!</v>
      </c>
      <c r="O366" s="44"/>
      <c r="P366" s="44"/>
      <c r="Q366" s="44"/>
      <c r="R366" s="44">
        <v>7</v>
      </c>
      <c r="S366" s="44">
        <v>59</v>
      </c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  <c r="AG366" s="44"/>
      <c r="AH366" s="44"/>
      <c r="AI366" s="44"/>
      <c r="AJ366" s="44"/>
      <c r="AK366" s="44"/>
      <c r="AL366" s="44"/>
      <c r="AM366" s="44"/>
      <c r="AN366" s="44"/>
      <c r="AO366" s="44"/>
      <c r="AP366" s="44"/>
      <c r="AQ366" s="44"/>
      <c r="AR366" s="44"/>
      <c r="AS366" s="44"/>
      <c r="AT366" s="44"/>
      <c r="AU366" s="44"/>
      <c r="AV366" s="44"/>
      <c r="AW366" s="44"/>
      <c r="AX366" s="44"/>
      <c r="AY366" s="44"/>
      <c r="AZ366" s="44"/>
      <c r="BA366" s="44"/>
      <c r="BB366" s="44"/>
      <c r="BC366" s="44"/>
      <c r="BD366" s="44"/>
      <c r="BE366" s="44"/>
      <c r="BF366" s="44"/>
      <c r="BG366" s="44"/>
      <c r="BH366" s="44"/>
      <c r="BI366" s="44"/>
      <c r="BJ366" s="44"/>
      <c r="BK366" s="44"/>
      <c r="BL366" s="44"/>
      <c r="BM366" s="44"/>
      <c r="BN366" s="44"/>
      <c r="BO366" s="44"/>
      <c r="BP366" s="44"/>
      <c r="BQ366" s="44"/>
      <c r="BR366" s="44"/>
      <c r="BS366" s="44"/>
      <c r="BT366" s="44"/>
      <c r="BU366" s="44"/>
      <c r="BV366" s="44"/>
      <c r="BW366" s="44"/>
      <c r="BX366" s="44"/>
      <c r="BY366" s="44"/>
      <c r="BZ366" s="44"/>
      <c r="CA366" s="44"/>
      <c r="CB366" s="44"/>
      <c r="CC366" s="44"/>
      <c r="CD366" s="44"/>
      <c r="CE366" s="44"/>
      <c r="CF366" s="44"/>
      <c r="CG366" s="44"/>
      <c r="CH366" s="44"/>
      <c r="CI366" s="44"/>
      <c r="CJ366" s="44"/>
      <c r="CK366" s="44"/>
      <c r="CL366" s="44"/>
      <c r="CM366" s="44"/>
      <c r="CN366" s="44"/>
      <c r="CO366" s="44"/>
      <c r="CP366" s="44"/>
      <c r="CQ366" s="44"/>
      <c r="CR366" s="44"/>
      <c r="CS366" s="44"/>
      <c r="CT366" s="44"/>
      <c r="CU366" s="44"/>
      <c r="CV366" s="44"/>
      <c r="CW366" s="44"/>
      <c r="CX366" s="44"/>
      <c r="CY366" s="44"/>
      <c r="CZ366" s="44"/>
    </row>
    <row r="367" spans="1:104" hidden="1" outlineLevel="1" x14ac:dyDescent="0.25">
      <c r="A367" s="39" t="e">
        <f>IF(OR('Budget Project 1'!#REF!=#REF!,'Budget Project 1'!#REF!=#REF!),IF('Budget Project 1'!#REF!*'Budget Project 1'!#REF!&lt;6,C$359,""),"")</f>
        <v>#REF!</v>
      </c>
      <c r="B367" s="48"/>
      <c r="C367" s="44" t="e">
        <f t="shared" si="7"/>
        <v>#REF!</v>
      </c>
      <c r="D367" s="44"/>
      <c r="E367" s="44"/>
      <c r="F367" s="44"/>
      <c r="G367" s="44"/>
      <c r="H367" s="44"/>
      <c r="I367" s="44"/>
      <c r="J367" s="44"/>
      <c r="K367" s="44"/>
      <c r="L367" s="44"/>
      <c r="M367" s="44">
        <v>9</v>
      </c>
      <c r="N367" s="44" t="e">
        <f t="shared" ca="1" si="6"/>
        <v>#REF!</v>
      </c>
      <c r="O367" s="44"/>
      <c r="P367" s="44"/>
      <c r="Q367" s="44"/>
      <c r="R367" s="44">
        <v>8</v>
      </c>
      <c r="S367" s="44">
        <v>63</v>
      </c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44"/>
      <c r="AJ367" s="44"/>
      <c r="AK367" s="44"/>
      <c r="AL367" s="44"/>
      <c r="AM367" s="44"/>
      <c r="AN367" s="44"/>
      <c r="AO367" s="44"/>
      <c r="AP367" s="44"/>
      <c r="AQ367" s="44"/>
      <c r="AR367" s="44"/>
      <c r="AS367" s="44"/>
      <c r="AT367" s="44"/>
      <c r="AU367" s="44"/>
      <c r="AV367" s="44"/>
      <c r="AW367" s="44"/>
      <c r="AX367" s="44"/>
      <c r="AY367" s="44"/>
      <c r="AZ367" s="44"/>
      <c r="BA367" s="44"/>
      <c r="BB367" s="44"/>
      <c r="BC367" s="44"/>
      <c r="BD367" s="44"/>
      <c r="BE367" s="44"/>
      <c r="BF367" s="44"/>
      <c r="BG367" s="44"/>
      <c r="BH367" s="44"/>
      <c r="BI367" s="44"/>
      <c r="BJ367" s="44"/>
      <c r="BK367" s="44"/>
      <c r="BL367" s="44"/>
      <c r="BM367" s="44"/>
      <c r="BN367" s="44"/>
      <c r="BO367" s="44"/>
      <c r="BP367" s="44"/>
      <c r="BQ367" s="44"/>
      <c r="BR367" s="44"/>
      <c r="BS367" s="44"/>
      <c r="BT367" s="44"/>
      <c r="BU367" s="44"/>
      <c r="BV367" s="44"/>
      <c r="BW367" s="44"/>
      <c r="BX367" s="44"/>
      <c r="BY367" s="44"/>
      <c r="BZ367" s="44"/>
      <c r="CA367" s="44"/>
      <c r="CB367" s="44"/>
      <c r="CC367" s="44"/>
      <c r="CD367" s="44"/>
      <c r="CE367" s="44"/>
      <c r="CF367" s="44"/>
      <c r="CG367" s="44"/>
      <c r="CH367" s="44"/>
      <c r="CI367" s="44"/>
      <c r="CJ367" s="44"/>
      <c r="CK367" s="44"/>
      <c r="CL367" s="44"/>
      <c r="CM367" s="44"/>
      <c r="CN367" s="44"/>
      <c r="CO367" s="44"/>
      <c r="CP367" s="44"/>
      <c r="CQ367" s="44"/>
      <c r="CR367" s="44"/>
      <c r="CS367" s="44"/>
      <c r="CT367" s="44"/>
      <c r="CU367" s="44"/>
      <c r="CV367" s="44"/>
      <c r="CW367" s="44"/>
      <c r="CX367" s="44"/>
      <c r="CY367" s="44"/>
      <c r="CZ367" s="44"/>
    </row>
    <row r="368" spans="1:104" hidden="1" outlineLevel="1" x14ac:dyDescent="0.25">
      <c r="A368" s="39" t="e">
        <f>IF(OR('Budget Project 1'!#REF!=#REF!,'Budget Project 1'!#REF!=#REF!),IF('Budget Project 1'!#REF!*'Budget Project 1'!#REF!&lt;6,C$359,""),"")</f>
        <v>#REF!</v>
      </c>
      <c r="B368" s="48"/>
      <c r="C368" s="44" t="e">
        <f t="shared" si="7"/>
        <v>#REF!</v>
      </c>
      <c r="D368" s="44"/>
      <c r="E368" s="44"/>
      <c r="F368" s="44"/>
      <c r="G368" s="44"/>
      <c r="H368" s="44"/>
      <c r="I368" s="44"/>
      <c r="J368" s="44"/>
      <c r="K368" s="44"/>
      <c r="L368" s="44"/>
      <c r="M368" s="44">
        <v>10</v>
      </c>
      <c r="N368" s="44" t="e">
        <f t="shared" ca="1" si="6"/>
        <v>#REF!</v>
      </c>
      <c r="O368" s="44"/>
      <c r="P368" s="44"/>
      <c r="Q368" s="44"/>
      <c r="R368" s="44">
        <v>9</v>
      </c>
      <c r="S368" s="44">
        <v>68</v>
      </c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  <c r="BF368" s="44"/>
      <c r="BG368" s="44"/>
      <c r="BH368" s="44"/>
      <c r="BI368" s="44"/>
      <c r="BJ368" s="44"/>
      <c r="BK368" s="44"/>
      <c r="BL368" s="44"/>
      <c r="BM368" s="44"/>
      <c r="BN368" s="44"/>
      <c r="BO368" s="44"/>
      <c r="BP368" s="44"/>
      <c r="BQ368" s="44"/>
      <c r="BR368" s="44"/>
      <c r="BS368" s="44"/>
      <c r="BT368" s="44"/>
      <c r="BU368" s="44"/>
      <c r="BV368" s="44"/>
      <c r="BW368" s="44"/>
      <c r="BX368" s="44"/>
      <c r="BY368" s="44"/>
      <c r="BZ368" s="44"/>
      <c r="CA368" s="44"/>
      <c r="CB368" s="44"/>
      <c r="CC368" s="44"/>
      <c r="CD368" s="44"/>
      <c r="CE368" s="44"/>
      <c r="CF368" s="44"/>
      <c r="CG368" s="44"/>
      <c r="CH368" s="44"/>
      <c r="CI368" s="44"/>
      <c r="CJ368" s="44"/>
      <c r="CK368" s="44"/>
      <c r="CL368" s="44"/>
      <c r="CM368" s="44"/>
      <c r="CN368" s="44"/>
      <c r="CO368" s="44"/>
      <c r="CP368" s="44"/>
      <c r="CQ368" s="44"/>
      <c r="CR368" s="44"/>
      <c r="CS368" s="44"/>
      <c r="CT368" s="44"/>
      <c r="CU368" s="44"/>
      <c r="CV368" s="44"/>
      <c r="CW368" s="44"/>
      <c r="CX368" s="44"/>
      <c r="CY368" s="44"/>
      <c r="CZ368" s="44"/>
    </row>
    <row r="369" spans="1:104" hidden="1" outlineLevel="1" x14ac:dyDescent="0.25">
      <c r="A369" s="39" t="e">
        <f>IF(OR('Budget Project 1'!#REF!=#REF!,'Budget Project 1'!#REF!=#REF!),IF('Budget Project 1'!#REF!*'Budget Project 1'!#REF!&lt;6,C$359,""),"")</f>
        <v>#REF!</v>
      </c>
      <c r="B369" s="48"/>
      <c r="C369" s="44" t="e">
        <f t="shared" si="7"/>
        <v>#REF!</v>
      </c>
      <c r="D369" s="44"/>
      <c r="E369" s="44"/>
      <c r="F369" s="44"/>
      <c r="G369" s="44"/>
      <c r="H369" s="44"/>
      <c r="I369" s="44"/>
      <c r="J369" s="44"/>
      <c r="K369" s="44"/>
      <c r="L369" s="44"/>
      <c r="M369" s="44">
        <v>11</v>
      </c>
      <c r="N369" s="44" t="e">
        <f t="shared" ca="1" si="6"/>
        <v>#REF!</v>
      </c>
      <c r="O369" s="44"/>
      <c r="P369" s="44"/>
      <c r="Q369" s="44"/>
      <c r="R369" s="44">
        <v>10</v>
      </c>
      <c r="S369" s="44">
        <v>72</v>
      </c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  <c r="BS369" s="44"/>
      <c r="BT369" s="44"/>
      <c r="BU369" s="44"/>
      <c r="BV369" s="44"/>
      <c r="BW369" s="44"/>
      <c r="BX369" s="44"/>
      <c r="BY369" s="44"/>
      <c r="BZ369" s="44"/>
      <c r="CA369" s="44"/>
      <c r="CB369" s="44"/>
      <c r="CC369" s="44"/>
      <c r="CD369" s="44"/>
      <c r="CE369" s="44"/>
      <c r="CF369" s="44"/>
      <c r="CG369" s="44"/>
      <c r="CH369" s="44"/>
      <c r="CI369" s="44"/>
      <c r="CJ369" s="44"/>
      <c r="CK369" s="44"/>
      <c r="CL369" s="44"/>
      <c r="CM369" s="44"/>
      <c r="CN369" s="44"/>
      <c r="CO369" s="44"/>
      <c r="CP369" s="44"/>
      <c r="CQ369" s="44"/>
      <c r="CR369" s="44"/>
      <c r="CS369" s="44"/>
      <c r="CT369" s="44"/>
      <c r="CU369" s="44"/>
      <c r="CV369" s="44"/>
      <c r="CW369" s="44"/>
      <c r="CX369" s="44"/>
      <c r="CY369" s="44"/>
      <c r="CZ369" s="44"/>
    </row>
    <row r="370" spans="1:104" hidden="1" outlineLevel="1" x14ac:dyDescent="0.25">
      <c r="A370" s="39" t="e">
        <f>IF(OR('Budget Project 1'!#REF!=#REF!,'Budget Project 1'!#REF!=#REF!),IF('Budget Project 1'!#REF!*'Budget Project 1'!#REF!&lt;6,C$359,""),"")</f>
        <v>#REF!</v>
      </c>
      <c r="B370" s="48"/>
      <c r="C370" s="44" t="e">
        <f t="shared" si="7"/>
        <v>#REF!</v>
      </c>
      <c r="D370" s="44"/>
      <c r="E370" s="44"/>
      <c r="F370" s="44"/>
      <c r="G370" s="44"/>
      <c r="H370" s="44"/>
      <c r="I370" s="44"/>
      <c r="J370" s="44"/>
      <c r="K370" s="44"/>
      <c r="L370" s="44"/>
      <c r="M370" s="44">
        <v>12</v>
      </c>
      <c r="N370" s="44" t="e">
        <f t="shared" ca="1" si="6"/>
        <v>#REF!</v>
      </c>
      <c r="O370" s="44"/>
      <c r="P370" s="44"/>
      <c r="Q370" s="44"/>
      <c r="R370" s="44">
        <v>11</v>
      </c>
      <c r="S370" s="44">
        <v>79</v>
      </c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  <c r="BS370" s="44"/>
      <c r="BT370" s="44"/>
      <c r="BU370" s="44"/>
      <c r="BV370" s="44"/>
      <c r="BW370" s="44"/>
      <c r="BX370" s="44"/>
      <c r="BY370" s="44"/>
      <c r="BZ370" s="44"/>
      <c r="CA370" s="44"/>
      <c r="CB370" s="44"/>
      <c r="CC370" s="44"/>
      <c r="CD370" s="44"/>
      <c r="CE370" s="44"/>
      <c r="CF370" s="44"/>
      <c r="CG370" s="44"/>
      <c r="CH370" s="44"/>
      <c r="CI370" s="44"/>
      <c r="CJ370" s="44"/>
      <c r="CK370" s="44"/>
      <c r="CL370" s="44"/>
      <c r="CM370" s="44"/>
      <c r="CN370" s="44"/>
      <c r="CO370" s="44"/>
      <c r="CP370" s="44"/>
      <c r="CQ370" s="44"/>
      <c r="CR370" s="44"/>
      <c r="CS370" s="44"/>
      <c r="CT370" s="44"/>
      <c r="CU370" s="44"/>
      <c r="CV370" s="44"/>
      <c r="CW370" s="44"/>
      <c r="CX370" s="44"/>
      <c r="CY370" s="44"/>
      <c r="CZ370" s="44"/>
    </row>
    <row r="371" spans="1:104" hidden="1" outlineLevel="1" x14ac:dyDescent="0.25">
      <c r="A371" s="39" t="e">
        <f>IF(OR('Budget Project 1'!#REF!=#REF!,'Budget Project 1'!#REF!=#REF!),IF('Budget Project 1'!#REF!*'Budget Project 1'!#REF!&lt;6,C$359,""),"")</f>
        <v>#REF!</v>
      </c>
      <c r="B371" s="48"/>
      <c r="C371" s="44" t="e">
        <f t="shared" si="7"/>
        <v>#REF!</v>
      </c>
      <c r="D371" s="44"/>
      <c r="E371" s="44"/>
      <c r="F371" s="44"/>
      <c r="G371" s="44"/>
      <c r="H371" s="44"/>
      <c r="I371" s="44"/>
      <c r="J371" s="44"/>
      <c r="K371" s="44"/>
      <c r="L371" s="44"/>
      <c r="M371" s="44">
        <v>13</v>
      </c>
      <c r="N371" s="44" t="e">
        <f t="shared" ca="1" si="6"/>
        <v>#REF!</v>
      </c>
      <c r="O371" s="44"/>
      <c r="P371" s="44"/>
      <c r="Q371" s="44"/>
      <c r="R371" s="44">
        <v>12</v>
      </c>
      <c r="S371" s="44">
        <v>87</v>
      </c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  <c r="BF371" s="44"/>
      <c r="BG371" s="44"/>
      <c r="BH371" s="44"/>
      <c r="BI371" s="44"/>
      <c r="BJ371" s="44"/>
      <c r="BK371" s="44"/>
      <c r="BL371" s="44"/>
      <c r="BM371" s="44"/>
      <c r="BN371" s="44"/>
      <c r="BO371" s="44"/>
      <c r="BP371" s="44"/>
      <c r="BQ371" s="44"/>
      <c r="BR371" s="44"/>
      <c r="BS371" s="44"/>
      <c r="BT371" s="44"/>
      <c r="BU371" s="44"/>
      <c r="BV371" s="44"/>
      <c r="BW371" s="44"/>
      <c r="BX371" s="44"/>
      <c r="BY371" s="44"/>
      <c r="BZ371" s="44"/>
      <c r="CA371" s="44"/>
      <c r="CB371" s="44"/>
      <c r="CC371" s="44"/>
      <c r="CD371" s="44"/>
      <c r="CE371" s="44"/>
      <c r="CF371" s="44"/>
      <c r="CG371" s="44"/>
      <c r="CH371" s="44"/>
      <c r="CI371" s="44"/>
      <c r="CJ371" s="44"/>
      <c r="CK371" s="44"/>
      <c r="CL371" s="44"/>
      <c r="CM371" s="44"/>
      <c r="CN371" s="44"/>
      <c r="CO371" s="44"/>
      <c r="CP371" s="44"/>
      <c r="CQ371" s="44"/>
      <c r="CR371" s="44"/>
      <c r="CS371" s="44"/>
      <c r="CT371" s="44"/>
      <c r="CU371" s="44"/>
      <c r="CV371" s="44"/>
      <c r="CW371" s="44"/>
      <c r="CX371" s="44"/>
      <c r="CY371" s="44"/>
      <c r="CZ371" s="44"/>
    </row>
    <row r="372" spans="1:104" hidden="1" outlineLevel="1" x14ac:dyDescent="0.25">
      <c r="A372" s="39" t="e">
        <f>IF(OR('Budget Project 1'!#REF!=#REF!,'Budget Project 1'!#REF!=#REF!),IF('Budget Project 1'!#REF!*'Budget Project 1'!#REF!&lt;6,C$359,""),"")</f>
        <v>#REF!</v>
      </c>
      <c r="B372" s="48"/>
      <c r="C372" s="44" t="e">
        <f t="shared" si="7"/>
        <v>#REF!</v>
      </c>
      <c r="D372" s="44"/>
      <c r="E372" s="44"/>
      <c r="F372" s="44"/>
      <c r="G372" s="44"/>
      <c r="H372" s="44"/>
      <c r="I372" s="44"/>
      <c r="J372" s="44"/>
      <c r="K372" s="44"/>
      <c r="L372" s="44"/>
      <c r="M372" s="44">
        <v>14</v>
      </c>
      <c r="N372" s="44" t="e">
        <f t="shared" ca="1" si="6"/>
        <v>#REF!</v>
      </c>
      <c r="O372" s="44"/>
      <c r="P372" s="44"/>
      <c r="Q372" s="44"/>
      <c r="R372" s="44">
        <v>13</v>
      </c>
      <c r="S372" s="44">
        <v>95</v>
      </c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  <c r="BN372" s="44"/>
      <c r="BO372" s="44"/>
      <c r="BP372" s="44"/>
      <c r="BQ372" s="44"/>
      <c r="BR372" s="44"/>
      <c r="BS372" s="44"/>
      <c r="BT372" s="44"/>
      <c r="BU372" s="44"/>
      <c r="BV372" s="44"/>
      <c r="BW372" s="44"/>
      <c r="BX372" s="44"/>
      <c r="BY372" s="44"/>
      <c r="BZ372" s="44"/>
      <c r="CA372" s="44"/>
      <c r="CB372" s="44"/>
      <c r="CC372" s="44"/>
      <c r="CD372" s="44"/>
      <c r="CE372" s="44"/>
      <c r="CF372" s="44"/>
      <c r="CG372" s="44"/>
      <c r="CH372" s="44"/>
      <c r="CI372" s="44"/>
      <c r="CJ372" s="44"/>
      <c r="CK372" s="44"/>
      <c r="CL372" s="44"/>
      <c r="CM372" s="44"/>
      <c r="CN372" s="44"/>
      <c r="CO372" s="44"/>
      <c r="CP372" s="44"/>
      <c r="CQ372" s="44"/>
      <c r="CR372" s="44"/>
      <c r="CS372" s="44"/>
      <c r="CT372" s="44"/>
      <c r="CU372" s="44"/>
      <c r="CV372" s="44"/>
      <c r="CW372" s="44"/>
      <c r="CX372" s="44"/>
      <c r="CY372" s="44"/>
      <c r="CZ372" s="44"/>
    </row>
    <row r="373" spans="1:104" hidden="1" outlineLevel="1" x14ac:dyDescent="0.25">
      <c r="A373" s="39" t="e">
        <f>IF(OR('Budget Project 1'!#REF!=#REF!,'Budget Project 1'!#REF!=#REF!),IF('Budget Project 1'!#REF!*'Budget Project 1'!#REF!&lt;6,C$359,""),"")</f>
        <v>#REF!</v>
      </c>
      <c r="B373" s="48"/>
      <c r="C373" s="44" t="e">
        <f t="shared" si="7"/>
        <v>#REF!</v>
      </c>
      <c r="D373" s="44"/>
      <c r="E373" s="44"/>
      <c r="F373" s="44"/>
      <c r="G373" s="44"/>
      <c r="H373" s="44"/>
      <c r="I373" s="44"/>
      <c r="J373" s="44"/>
      <c r="K373" s="44"/>
      <c r="L373" s="44"/>
      <c r="M373" s="44">
        <v>15</v>
      </c>
      <c r="N373" s="44" t="e">
        <f t="shared" ca="1" si="6"/>
        <v>#REF!</v>
      </c>
      <c r="O373" s="44"/>
      <c r="P373" s="44"/>
      <c r="Q373" s="44"/>
      <c r="R373" s="44">
        <v>14</v>
      </c>
      <c r="S373" s="44">
        <v>103</v>
      </c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  <c r="BN373" s="44"/>
      <c r="BO373" s="44"/>
      <c r="BP373" s="44"/>
      <c r="BQ373" s="44"/>
      <c r="BR373" s="44"/>
      <c r="BS373" s="44"/>
      <c r="BT373" s="44"/>
      <c r="BU373" s="44"/>
      <c r="BV373" s="44"/>
      <c r="BW373" s="44"/>
      <c r="BX373" s="44"/>
      <c r="BY373" s="44"/>
      <c r="BZ373" s="44"/>
      <c r="CA373" s="44"/>
      <c r="CB373" s="44"/>
      <c r="CC373" s="44"/>
      <c r="CD373" s="44"/>
      <c r="CE373" s="44"/>
      <c r="CF373" s="44"/>
      <c r="CG373" s="44"/>
      <c r="CH373" s="44"/>
      <c r="CI373" s="44"/>
      <c r="CJ373" s="44"/>
      <c r="CK373" s="44"/>
      <c r="CL373" s="44"/>
      <c r="CM373" s="44"/>
      <c r="CN373" s="44"/>
      <c r="CO373" s="44"/>
      <c r="CP373" s="44"/>
      <c r="CQ373" s="44"/>
      <c r="CR373" s="44"/>
      <c r="CS373" s="44"/>
      <c r="CT373" s="44"/>
      <c r="CU373" s="44"/>
      <c r="CV373" s="44"/>
      <c r="CW373" s="44"/>
      <c r="CX373" s="44"/>
      <c r="CY373" s="44"/>
      <c r="CZ373" s="44"/>
    </row>
    <row r="374" spans="1:104" hidden="1" outlineLevel="1" x14ac:dyDescent="0.25">
      <c r="A374" s="39" t="e">
        <f>IF(OR('Budget Project 1'!#REF!=#REF!,'Budget Project 1'!#REF!=#REF!),IF('Budget Project 1'!#REF!*'Budget Project 1'!#REF!&lt;6,C$359,""),"")</f>
        <v>#REF!</v>
      </c>
      <c r="B374" s="48"/>
      <c r="C374" s="44" t="e">
        <f t="shared" si="7"/>
        <v>#REF!</v>
      </c>
      <c r="D374" s="44"/>
      <c r="E374" s="44"/>
      <c r="F374" s="44"/>
      <c r="G374" s="44"/>
      <c r="H374" s="44"/>
      <c r="I374" s="44"/>
      <c r="J374" s="44"/>
      <c r="K374" s="44"/>
      <c r="L374" s="44"/>
      <c r="M374" s="44">
        <v>16</v>
      </c>
      <c r="N374" s="44" t="e">
        <f t="shared" ca="1" si="6"/>
        <v>#REF!</v>
      </c>
      <c r="O374" s="44"/>
      <c r="P374" s="44"/>
      <c r="Q374" s="44"/>
      <c r="R374" s="44">
        <v>15</v>
      </c>
      <c r="S374" s="44">
        <v>111</v>
      </c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  <c r="BF374" s="44"/>
      <c r="BG374" s="44"/>
      <c r="BH374" s="44"/>
      <c r="BI374" s="44"/>
      <c r="BJ374" s="44"/>
      <c r="BK374" s="44"/>
      <c r="BL374" s="44"/>
      <c r="BM374" s="44"/>
      <c r="BN374" s="44"/>
      <c r="BO374" s="44"/>
      <c r="BP374" s="44"/>
      <c r="BQ374" s="44"/>
      <c r="BR374" s="44"/>
      <c r="BS374" s="44"/>
      <c r="BT374" s="44"/>
      <c r="BU374" s="44"/>
      <c r="BV374" s="44"/>
      <c r="BW374" s="44"/>
      <c r="BX374" s="44"/>
      <c r="BY374" s="44"/>
      <c r="BZ374" s="44"/>
      <c r="CA374" s="44"/>
      <c r="CB374" s="44"/>
      <c r="CC374" s="44"/>
      <c r="CD374" s="44"/>
      <c r="CE374" s="44"/>
      <c r="CF374" s="44"/>
      <c r="CG374" s="44"/>
      <c r="CH374" s="44"/>
      <c r="CI374" s="44"/>
      <c r="CJ374" s="44"/>
      <c r="CK374" s="44"/>
      <c r="CL374" s="44"/>
      <c r="CM374" s="44"/>
      <c r="CN374" s="44"/>
      <c r="CO374" s="44"/>
      <c r="CP374" s="44"/>
      <c r="CQ374" s="44"/>
      <c r="CR374" s="44"/>
      <c r="CS374" s="44"/>
      <c r="CT374" s="44"/>
      <c r="CU374" s="44"/>
      <c r="CV374" s="44"/>
      <c r="CW374" s="44"/>
      <c r="CX374" s="44"/>
      <c r="CY374" s="44"/>
      <c r="CZ374" s="44"/>
    </row>
    <row r="375" spans="1:104" hidden="1" outlineLevel="1" x14ac:dyDescent="0.25">
      <c r="A375" s="39" t="e">
        <f>IF(OR('Budget Project 1'!#REF!=#REF!,'Budget Project 1'!#REF!=#REF!),IF('Budget Project 1'!#REF!*'Budget Project 1'!#REF!&lt;6,C$359,""),"")</f>
        <v>#REF!</v>
      </c>
      <c r="B375" s="48"/>
      <c r="C375" s="44" t="e">
        <f t="shared" si="7"/>
        <v>#REF!</v>
      </c>
      <c r="D375" s="44"/>
      <c r="E375" s="44"/>
      <c r="F375" s="44"/>
      <c r="G375" s="44"/>
      <c r="H375" s="44"/>
      <c r="I375" s="44"/>
      <c r="J375" s="44"/>
      <c r="K375" s="44"/>
      <c r="L375" s="44"/>
      <c r="M375" s="44">
        <v>17</v>
      </c>
      <c r="N375" s="44" t="e">
        <f t="shared" ca="1" si="6"/>
        <v>#REF!</v>
      </c>
      <c r="O375" s="44"/>
      <c r="P375" s="44"/>
      <c r="Q375" s="44"/>
      <c r="R375" s="44">
        <v>16</v>
      </c>
      <c r="S375" s="44">
        <v>119</v>
      </c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  <c r="BF375" s="44"/>
      <c r="BG375" s="44"/>
      <c r="BH375" s="44"/>
      <c r="BI375" s="44"/>
      <c r="BJ375" s="44"/>
      <c r="BK375" s="44"/>
      <c r="BL375" s="44"/>
      <c r="BM375" s="44"/>
      <c r="BN375" s="44"/>
      <c r="BO375" s="44"/>
      <c r="BP375" s="44"/>
      <c r="BQ375" s="44"/>
      <c r="BR375" s="44"/>
      <c r="BS375" s="44"/>
      <c r="BT375" s="44"/>
      <c r="BU375" s="44"/>
      <c r="BV375" s="44"/>
      <c r="BW375" s="44"/>
      <c r="BX375" s="44"/>
      <c r="BY375" s="44"/>
      <c r="BZ375" s="44"/>
      <c r="CA375" s="44"/>
      <c r="CB375" s="44"/>
      <c r="CC375" s="44"/>
      <c r="CD375" s="44"/>
      <c r="CE375" s="44"/>
      <c r="CF375" s="44"/>
      <c r="CG375" s="44"/>
      <c r="CH375" s="44"/>
      <c r="CI375" s="44"/>
      <c r="CJ375" s="44"/>
      <c r="CK375" s="44"/>
      <c r="CL375" s="44"/>
      <c r="CM375" s="44"/>
      <c r="CN375" s="44"/>
      <c r="CO375" s="44"/>
      <c r="CP375" s="44"/>
      <c r="CQ375" s="44"/>
      <c r="CR375" s="44"/>
      <c r="CS375" s="44"/>
      <c r="CT375" s="44"/>
      <c r="CU375" s="44"/>
      <c r="CV375" s="44"/>
      <c r="CW375" s="44"/>
      <c r="CX375" s="44"/>
      <c r="CY375" s="44"/>
      <c r="CZ375" s="44"/>
    </row>
    <row r="376" spans="1:104" hidden="1" outlineLevel="1" x14ac:dyDescent="0.25">
      <c r="A376" s="39" t="e">
        <f>IF(OR('Budget Project 1'!#REF!=#REF!,'Budget Project 1'!#REF!=#REF!),IF('Budget Project 1'!#REF!*'Budget Project 1'!#REF!&lt;6,C$359,""),"")</f>
        <v>#REF!</v>
      </c>
      <c r="B376" s="48"/>
      <c r="C376" s="44" t="e">
        <f t="shared" si="7"/>
        <v>#REF!</v>
      </c>
      <c r="D376" s="44"/>
      <c r="E376" s="44"/>
      <c r="F376" s="44"/>
      <c r="G376" s="44"/>
      <c r="H376" s="44"/>
      <c r="I376" s="44"/>
      <c r="J376" s="44"/>
      <c r="K376" s="44"/>
      <c r="L376" s="44"/>
      <c r="M376" s="44">
        <v>18</v>
      </c>
      <c r="N376" s="44" t="e">
        <f t="shared" ca="1" si="6"/>
        <v>#REF!</v>
      </c>
      <c r="O376" s="44"/>
      <c r="P376" s="44"/>
      <c r="Q376" s="44"/>
      <c r="R376" s="44">
        <v>17</v>
      </c>
      <c r="S376" s="44">
        <v>127</v>
      </c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  <c r="BF376" s="44"/>
      <c r="BG376" s="44"/>
      <c r="BH376" s="44"/>
      <c r="BI376" s="44"/>
      <c r="BJ376" s="44"/>
      <c r="BK376" s="44"/>
      <c r="BL376" s="44"/>
      <c r="BM376" s="44"/>
      <c r="BN376" s="44"/>
      <c r="BO376" s="44"/>
      <c r="BP376" s="44"/>
      <c r="BQ376" s="44"/>
      <c r="BR376" s="44"/>
      <c r="BS376" s="44"/>
      <c r="BT376" s="44"/>
      <c r="BU376" s="44"/>
      <c r="BV376" s="44"/>
      <c r="BW376" s="44"/>
      <c r="BX376" s="44"/>
      <c r="BY376" s="44"/>
      <c r="BZ376" s="44"/>
      <c r="CA376" s="44"/>
      <c r="CB376" s="44"/>
      <c r="CC376" s="44"/>
      <c r="CD376" s="44"/>
      <c r="CE376" s="44"/>
      <c r="CF376" s="44"/>
      <c r="CG376" s="44"/>
      <c r="CH376" s="44"/>
      <c r="CI376" s="44"/>
      <c r="CJ376" s="44"/>
      <c r="CK376" s="44"/>
      <c r="CL376" s="44"/>
      <c r="CM376" s="44"/>
      <c r="CN376" s="44"/>
      <c r="CO376" s="44"/>
      <c r="CP376" s="44"/>
      <c r="CQ376" s="44"/>
      <c r="CR376" s="44"/>
      <c r="CS376" s="44"/>
      <c r="CT376" s="44"/>
      <c r="CU376" s="44"/>
      <c r="CV376" s="44"/>
      <c r="CW376" s="44"/>
      <c r="CX376" s="44"/>
      <c r="CY376" s="44"/>
      <c r="CZ376" s="44"/>
    </row>
    <row r="377" spans="1:104" hidden="1" outlineLevel="1" x14ac:dyDescent="0.25">
      <c r="A377" s="39" t="e">
        <f>IF(OR('Budget Project 1'!#REF!=#REF!,'Budget Project 1'!#REF!=#REF!),IF('Budget Project 1'!#REF!*'Budget Project 1'!#REF!&lt;6,C$359,""),"")</f>
        <v>#REF!</v>
      </c>
      <c r="B377" s="48"/>
      <c r="C377" s="44" t="e">
        <f t="shared" si="7"/>
        <v>#REF!</v>
      </c>
      <c r="D377" s="44"/>
      <c r="E377" s="44"/>
      <c r="F377" s="44"/>
      <c r="G377" s="44"/>
      <c r="H377" s="44"/>
      <c r="I377" s="44"/>
      <c r="J377" s="44"/>
      <c r="K377" s="44"/>
      <c r="L377" s="44"/>
      <c r="M377" s="44">
        <v>19</v>
      </c>
      <c r="N377" s="44" t="e">
        <f t="shared" ca="1" si="6"/>
        <v>#REF!</v>
      </c>
      <c r="O377" s="44"/>
      <c r="P377" s="44"/>
      <c r="Q377" s="44"/>
      <c r="R377" s="44">
        <v>18</v>
      </c>
      <c r="S377" s="44">
        <v>136</v>
      </c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  <c r="BN377" s="44"/>
      <c r="BO377" s="44"/>
      <c r="BP377" s="44"/>
      <c r="BQ377" s="44"/>
      <c r="BR377" s="44"/>
      <c r="BS377" s="44"/>
      <c r="BT377" s="44"/>
      <c r="BU377" s="44"/>
      <c r="BV377" s="44"/>
      <c r="BW377" s="44"/>
      <c r="BX377" s="44"/>
      <c r="BY377" s="44"/>
      <c r="BZ377" s="44"/>
      <c r="CA377" s="44"/>
      <c r="CB377" s="44"/>
      <c r="CC377" s="44"/>
      <c r="CD377" s="44"/>
      <c r="CE377" s="44"/>
      <c r="CF377" s="44"/>
      <c r="CG377" s="44"/>
      <c r="CH377" s="44"/>
      <c r="CI377" s="44"/>
      <c r="CJ377" s="44"/>
      <c r="CK377" s="44"/>
      <c r="CL377" s="44"/>
      <c r="CM377" s="44"/>
      <c r="CN377" s="44"/>
      <c r="CO377" s="44"/>
      <c r="CP377" s="44"/>
      <c r="CQ377" s="44"/>
      <c r="CR377" s="44"/>
      <c r="CS377" s="44"/>
      <c r="CT377" s="44"/>
      <c r="CU377" s="44"/>
      <c r="CV377" s="44"/>
      <c r="CW377" s="44"/>
      <c r="CX377" s="44"/>
      <c r="CY377" s="44"/>
      <c r="CZ377" s="44"/>
    </row>
    <row r="378" spans="1:104" hidden="1" outlineLevel="1" x14ac:dyDescent="0.25">
      <c r="A378" s="39" t="e">
        <f>IF(OR('Budget Project 1'!#REF!=#REF!,'Budget Project 1'!#REF!=#REF!),IF('Budget Project 1'!#REF!*'Budget Project 1'!#REF!&lt;6,C$359,""),"")</f>
        <v>#REF!</v>
      </c>
      <c r="B378" s="48"/>
      <c r="C378" s="44" t="e">
        <f t="shared" si="7"/>
        <v>#REF!</v>
      </c>
      <c r="D378" s="44"/>
      <c r="E378" s="44"/>
      <c r="F378" s="44"/>
      <c r="G378" s="44"/>
      <c r="H378" s="44"/>
      <c r="I378" s="44"/>
      <c r="J378" s="44"/>
      <c r="K378" s="44"/>
      <c r="L378" s="44"/>
      <c r="M378" s="44">
        <v>20</v>
      </c>
      <c r="N378" s="44" t="e">
        <f t="shared" ca="1" si="6"/>
        <v>#REF!</v>
      </c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  <c r="BH378" s="44"/>
      <c r="BI378" s="44"/>
      <c r="BJ378" s="44"/>
      <c r="BK378" s="44"/>
      <c r="BL378" s="44"/>
      <c r="BM378" s="44"/>
      <c r="BN378" s="44"/>
      <c r="BO378" s="44"/>
      <c r="BP378" s="44"/>
      <c r="BQ378" s="44"/>
      <c r="BR378" s="44"/>
      <c r="BS378" s="44"/>
      <c r="BT378" s="44"/>
      <c r="BU378" s="44"/>
      <c r="BV378" s="44"/>
      <c r="BW378" s="44"/>
      <c r="BX378" s="44"/>
      <c r="BY378" s="44"/>
      <c r="BZ378" s="44"/>
      <c r="CA378" s="44"/>
      <c r="CB378" s="44"/>
      <c r="CC378" s="44"/>
      <c r="CD378" s="44"/>
      <c r="CE378" s="44"/>
      <c r="CF378" s="44"/>
      <c r="CG378" s="44"/>
      <c r="CH378" s="44"/>
      <c r="CI378" s="44"/>
      <c r="CJ378" s="44"/>
      <c r="CK378" s="44"/>
      <c r="CL378" s="44"/>
      <c r="CM378" s="44"/>
      <c r="CN378" s="44"/>
      <c r="CO378" s="44"/>
      <c r="CP378" s="44"/>
      <c r="CQ378" s="44"/>
      <c r="CR378" s="44"/>
      <c r="CS378" s="44"/>
      <c r="CT378" s="44"/>
      <c r="CU378" s="44"/>
      <c r="CV378" s="44"/>
      <c r="CW378" s="44"/>
      <c r="CX378" s="44"/>
      <c r="CY378" s="44"/>
      <c r="CZ378" s="44"/>
    </row>
    <row r="379" spans="1:104" hidden="1" outlineLevel="1" x14ac:dyDescent="0.25">
      <c r="A379" s="39" t="e">
        <f>IF(OR('Budget Project 1'!#REF!=#REF!,'Budget Project 1'!#REF!=#REF!),IF('Budget Project 1'!#REF!*'Budget Project 1'!#REF!&lt;6,C$359,""),"")</f>
        <v>#REF!</v>
      </c>
      <c r="B379" s="48"/>
      <c r="C379" s="44" t="e">
        <f t="shared" si="7"/>
        <v>#REF!</v>
      </c>
      <c r="D379" s="44"/>
      <c r="E379" s="44"/>
      <c r="F379" s="44"/>
      <c r="G379" s="44"/>
      <c r="H379" s="44"/>
      <c r="I379" s="44"/>
      <c r="J379" s="44"/>
      <c r="K379" s="44"/>
      <c r="L379" s="44"/>
      <c r="M379" s="44">
        <v>21</v>
      </c>
      <c r="N379" s="44" t="e">
        <f t="shared" ca="1" si="6"/>
        <v>#REF!</v>
      </c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  <c r="BH379" s="44"/>
      <c r="BI379" s="44"/>
      <c r="BJ379" s="44"/>
      <c r="BK379" s="44"/>
      <c r="BL379" s="44"/>
      <c r="BM379" s="44"/>
      <c r="BN379" s="44"/>
      <c r="BO379" s="44"/>
      <c r="BP379" s="44"/>
      <c r="BQ379" s="44"/>
      <c r="BR379" s="44"/>
      <c r="BS379" s="44"/>
      <c r="BT379" s="44"/>
      <c r="BU379" s="44"/>
      <c r="BV379" s="44"/>
      <c r="BW379" s="44"/>
      <c r="BX379" s="44"/>
      <c r="BY379" s="44"/>
      <c r="BZ379" s="44"/>
      <c r="CA379" s="44"/>
      <c r="CB379" s="44"/>
      <c r="CC379" s="44"/>
      <c r="CD379" s="44"/>
      <c r="CE379" s="44"/>
      <c r="CF379" s="44"/>
      <c r="CG379" s="44"/>
      <c r="CH379" s="44"/>
      <c r="CI379" s="44"/>
      <c r="CJ379" s="44"/>
      <c r="CK379" s="44"/>
      <c r="CL379" s="44"/>
      <c r="CM379" s="44"/>
      <c r="CN379" s="44"/>
      <c r="CO379" s="44"/>
      <c r="CP379" s="44"/>
      <c r="CQ379" s="44"/>
      <c r="CR379" s="44"/>
      <c r="CS379" s="44"/>
      <c r="CT379" s="44"/>
      <c r="CU379" s="44"/>
      <c r="CV379" s="44"/>
      <c r="CW379" s="44"/>
      <c r="CX379" s="44"/>
      <c r="CY379" s="44"/>
      <c r="CZ379" s="44"/>
    </row>
    <row r="380" spans="1:104" hidden="1" outlineLevel="1" x14ac:dyDescent="0.25">
      <c r="A380" s="39" t="e">
        <f>IF(OR('Budget Project 1'!#REF!=#REF!,'Budget Project 1'!#REF!=#REF!),IF('Budget Project 1'!#REF!*'Budget Project 1'!#REF!&lt;6,C$359,""),"")</f>
        <v>#REF!</v>
      </c>
      <c r="B380" s="48"/>
      <c r="C380" s="44" t="e">
        <f t="shared" si="7"/>
        <v>#REF!</v>
      </c>
      <c r="D380" s="44"/>
      <c r="E380" s="44"/>
      <c r="F380" s="44"/>
      <c r="G380" s="44"/>
      <c r="H380" s="44"/>
      <c r="I380" s="44"/>
      <c r="J380" s="44"/>
      <c r="K380" s="44"/>
      <c r="L380" s="44"/>
      <c r="M380" s="44">
        <v>22</v>
      </c>
      <c r="N380" s="44" t="e">
        <f t="shared" ca="1" si="6"/>
        <v>#REF!</v>
      </c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  <c r="BF380" s="44"/>
      <c r="BG380" s="44"/>
      <c r="BH380" s="44"/>
      <c r="BI380" s="44"/>
      <c r="BJ380" s="44"/>
      <c r="BK380" s="44"/>
      <c r="BL380" s="44"/>
      <c r="BM380" s="44"/>
      <c r="BN380" s="44"/>
      <c r="BO380" s="44"/>
      <c r="BP380" s="44"/>
      <c r="BQ380" s="44"/>
      <c r="BR380" s="44"/>
      <c r="BS380" s="44"/>
      <c r="BT380" s="44"/>
      <c r="BU380" s="44"/>
      <c r="BV380" s="44"/>
      <c r="BW380" s="44"/>
      <c r="BX380" s="44"/>
      <c r="BY380" s="44"/>
      <c r="BZ380" s="44"/>
      <c r="CA380" s="44"/>
      <c r="CB380" s="44"/>
      <c r="CC380" s="44"/>
      <c r="CD380" s="44"/>
      <c r="CE380" s="44"/>
      <c r="CF380" s="44"/>
      <c r="CG380" s="44"/>
      <c r="CH380" s="44"/>
      <c r="CI380" s="44"/>
      <c r="CJ380" s="44"/>
      <c r="CK380" s="44"/>
      <c r="CL380" s="44"/>
      <c r="CM380" s="44"/>
      <c r="CN380" s="44"/>
      <c r="CO380" s="44"/>
      <c r="CP380" s="44"/>
      <c r="CQ380" s="44"/>
      <c r="CR380" s="44"/>
      <c r="CS380" s="44"/>
      <c r="CT380" s="44"/>
      <c r="CU380" s="44"/>
      <c r="CV380" s="44"/>
      <c r="CW380" s="44"/>
      <c r="CX380" s="44"/>
      <c r="CY380" s="44"/>
      <c r="CZ380" s="44"/>
    </row>
    <row r="381" spans="1:104" hidden="1" outlineLevel="1" x14ac:dyDescent="0.25">
      <c r="A381" s="39" t="e">
        <f>IF(OR('Budget Project 1'!#REF!=#REF!,'Budget Project 1'!#REF!=#REF!),IF('Budget Project 1'!#REF!*'Budget Project 1'!#REF!&lt;6,C$359,""),"")</f>
        <v>#REF!</v>
      </c>
      <c r="B381" s="48"/>
      <c r="C381" s="44" t="e">
        <f t="shared" si="7"/>
        <v>#REF!</v>
      </c>
      <c r="D381" s="44"/>
      <c r="E381" s="44"/>
      <c r="F381" s="44"/>
      <c r="G381" s="44"/>
      <c r="H381" s="44"/>
      <c r="I381" s="44"/>
      <c r="J381" s="44"/>
      <c r="K381" s="44"/>
      <c r="L381" s="44"/>
      <c r="M381" s="44">
        <v>23</v>
      </c>
      <c r="N381" s="44" t="e">
        <f t="shared" ca="1" si="6"/>
        <v>#REF!</v>
      </c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44"/>
      <c r="BL381" s="44"/>
      <c r="BM381" s="44"/>
      <c r="BN381" s="44"/>
      <c r="BO381" s="44"/>
      <c r="BP381" s="44"/>
      <c r="BQ381" s="44"/>
      <c r="BR381" s="44"/>
      <c r="BS381" s="44"/>
      <c r="BT381" s="44"/>
      <c r="BU381" s="44"/>
      <c r="BV381" s="44"/>
      <c r="BW381" s="44"/>
      <c r="BX381" s="44"/>
      <c r="BY381" s="44"/>
      <c r="BZ381" s="44"/>
      <c r="CA381" s="44"/>
      <c r="CB381" s="44"/>
      <c r="CC381" s="44"/>
      <c r="CD381" s="44"/>
      <c r="CE381" s="44"/>
      <c r="CF381" s="44"/>
      <c r="CG381" s="44"/>
      <c r="CH381" s="44"/>
      <c r="CI381" s="44"/>
      <c r="CJ381" s="44"/>
      <c r="CK381" s="44"/>
      <c r="CL381" s="44"/>
      <c r="CM381" s="44"/>
      <c r="CN381" s="44"/>
      <c r="CO381" s="44"/>
      <c r="CP381" s="44"/>
      <c r="CQ381" s="44"/>
      <c r="CR381" s="44"/>
      <c r="CS381" s="44"/>
      <c r="CT381" s="44"/>
      <c r="CU381" s="44"/>
      <c r="CV381" s="44"/>
      <c r="CW381" s="44"/>
      <c r="CX381" s="44"/>
      <c r="CY381" s="44"/>
      <c r="CZ381" s="44"/>
    </row>
    <row r="382" spans="1:104" hidden="1" outlineLevel="1" x14ac:dyDescent="0.25">
      <c r="A382" s="39" t="e">
        <f>IF(OR('Budget Project 1'!#REF!=#REF!,'Budget Project 1'!#REF!=#REF!),IF('Budget Project 1'!#REF!*'Budget Project 1'!#REF!&lt;6,C$359,""),"")</f>
        <v>#REF!</v>
      </c>
      <c r="B382" s="48"/>
      <c r="C382" s="44" t="e">
        <f t="shared" si="7"/>
        <v>#REF!</v>
      </c>
      <c r="D382" s="44"/>
      <c r="E382" s="44"/>
      <c r="F382" s="44"/>
      <c r="G382" s="44"/>
      <c r="H382" s="44"/>
      <c r="I382" s="44"/>
      <c r="J382" s="44"/>
      <c r="K382" s="44"/>
      <c r="L382" s="44"/>
      <c r="M382" s="44">
        <v>24</v>
      </c>
      <c r="N382" s="44" t="e">
        <f t="shared" ca="1" si="6"/>
        <v>#REF!</v>
      </c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  <c r="BH382" s="44"/>
      <c r="BI382" s="44"/>
      <c r="BJ382" s="44"/>
      <c r="BK382" s="44"/>
      <c r="BL382" s="44"/>
      <c r="BM382" s="44"/>
      <c r="BN382" s="44"/>
      <c r="BO382" s="44"/>
      <c r="BP382" s="44"/>
      <c r="BQ382" s="44"/>
      <c r="BR382" s="44"/>
      <c r="BS382" s="44"/>
      <c r="BT382" s="44"/>
      <c r="BU382" s="44"/>
      <c r="BV382" s="44"/>
      <c r="BW382" s="44"/>
      <c r="BX382" s="44"/>
      <c r="BY382" s="44"/>
      <c r="BZ382" s="44"/>
      <c r="CA382" s="44"/>
      <c r="CB382" s="44"/>
      <c r="CC382" s="44"/>
      <c r="CD382" s="44"/>
      <c r="CE382" s="44"/>
      <c r="CF382" s="44"/>
      <c r="CG382" s="44"/>
      <c r="CH382" s="44"/>
      <c r="CI382" s="44"/>
      <c r="CJ382" s="44"/>
      <c r="CK382" s="44"/>
      <c r="CL382" s="44"/>
      <c r="CM382" s="44"/>
      <c r="CN382" s="44"/>
      <c r="CO382" s="44"/>
      <c r="CP382" s="44"/>
      <c r="CQ382" s="44"/>
      <c r="CR382" s="44"/>
      <c r="CS382" s="44"/>
      <c r="CT382" s="44"/>
      <c r="CU382" s="44"/>
      <c r="CV382" s="44"/>
      <c r="CW382" s="44"/>
      <c r="CX382" s="44"/>
      <c r="CY382" s="44"/>
      <c r="CZ382" s="44"/>
    </row>
    <row r="383" spans="1:104" hidden="1" outlineLevel="1" x14ac:dyDescent="0.25">
      <c r="A383" s="39" t="e">
        <f>IF(OR('Budget Project 1'!#REF!=#REF!,'Budget Project 1'!#REF!=#REF!),IF('Budget Project 1'!#REF!*'Budget Project 1'!#REF!&lt;6,C$359,""),"")</f>
        <v>#REF!</v>
      </c>
      <c r="B383" s="48"/>
      <c r="C383" s="44" t="e">
        <f t="shared" si="7"/>
        <v>#REF!</v>
      </c>
      <c r="D383" s="44"/>
      <c r="E383" s="44"/>
      <c r="F383" s="44"/>
      <c r="G383" s="44"/>
      <c r="H383" s="44"/>
      <c r="I383" s="44"/>
      <c r="J383" s="44"/>
      <c r="K383" s="44"/>
      <c r="L383" s="44"/>
      <c r="M383" s="44">
        <v>25</v>
      </c>
      <c r="N383" s="44" t="e">
        <f t="shared" ca="1" si="6"/>
        <v>#REF!</v>
      </c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  <c r="BF383" s="44"/>
      <c r="BG383" s="44"/>
      <c r="BH383" s="44"/>
      <c r="BI383" s="44"/>
      <c r="BJ383" s="44"/>
      <c r="BK383" s="44"/>
      <c r="BL383" s="44"/>
      <c r="BM383" s="44"/>
      <c r="BN383" s="44"/>
      <c r="BO383" s="44"/>
      <c r="BP383" s="44"/>
      <c r="BQ383" s="44"/>
      <c r="BR383" s="44"/>
      <c r="BS383" s="44"/>
      <c r="BT383" s="44"/>
      <c r="BU383" s="44"/>
      <c r="BV383" s="44"/>
      <c r="BW383" s="44"/>
      <c r="BX383" s="44"/>
      <c r="BY383" s="44"/>
      <c r="BZ383" s="44"/>
      <c r="CA383" s="44"/>
      <c r="CB383" s="44"/>
      <c r="CC383" s="44"/>
      <c r="CD383" s="44"/>
      <c r="CE383" s="44"/>
      <c r="CF383" s="44"/>
      <c r="CG383" s="44"/>
      <c r="CH383" s="44"/>
      <c r="CI383" s="44"/>
      <c r="CJ383" s="44"/>
      <c r="CK383" s="44"/>
      <c r="CL383" s="44"/>
      <c r="CM383" s="44"/>
      <c r="CN383" s="44"/>
      <c r="CO383" s="44"/>
      <c r="CP383" s="44"/>
      <c r="CQ383" s="44"/>
      <c r="CR383" s="44"/>
      <c r="CS383" s="44"/>
      <c r="CT383" s="44"/>
      <c r="CU383" s="44"/>
      <c r="CV383" s="44"/>
      <c r="CW383" s="44"/>
      <c r="CX383" s="44"/>
      <c r="CY383" s="44"/>
      <c r="CZ383" s="44"/>
    </row>
    <row r="384" spans="1:104" hidden="1" outlineLevel="1" x14ac:dyDescent="0.25">
      <c r="A384" s="39" t="e">
        <f>IF(OR('Budget Project 1'!#REF!=#REF!,'Budget Project 1'!#REF!=#REF!),IF('Budget Project 1'!#REF!*'Budget Project 1'!#REF!&lt;6,C$359,""),"")</f>
        <v>#REF!</v>
      </c>
      <c r="B384" s="48"/>
      <c r="C384" s="44" t="e">
        <f t="shared" si="7"/>
        <v>#REF!</v>
      </c>
      <c r="D384" s="44"/>
      <c r="E384" s="44"/>
      <c r="F384" s="44"/>
      <c r="G384" s="44"/>
      <c r="H384" s="44"/>
      <c r="I384" s="44"/>
      <c r="J384" s="44"/>
      <c r="K384" s="44"/>
      <c r="L384" s="44"/>
      <c r="M384" s="44">
        <v>26</v>
      </c>
      <c r="N384" s="44" t="e">
        <f t="shared" ca="1" si="6"/>
        <v>#REF!</v>
      </c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  <c r="BF384" s="44"/>
      <c r="BG384" s="44"/>
      <c r="BH384" s="44"/>
      <c r="BI384" s="44"/>
      <c r="BJ384" s="44"/>
      <c r="BK384" s="44"/>
      <c r="BL384" s="44"/>
      <c r="BM384" s="44"/>
      <c r="BN384" s="44"/>
      <c r="BO384" s="44"/>
      <c r="BP384" s="44"/>
      <c r="BQ384" s="44"/>
      <c r="BR384" s="44"/>
      <c r="BS384" s="44"/>
      <c r="BT384" s="44"/>
      <c r="BU384" s="44"/>
      <c r="BV384" s="44"/>
      <c r="BW384" s="44"/>
      <c r="BX384" s="44"/>
      <c r="BY384" s="44"/>
      <c r="BZ384" s="44"/>
      <c r="CA384" s="44"/>
      <c r="CB384" s="44"/>
      <c r="CC384" s="44"/>
      <c r="CD384" s="44"/>
      <c r="CE384" s="44"/>
      <c r="CF384" s="44"/>
      <c r="CG384" s="44"/>
      <c r="CH384" s="44"/>
      <c r="CI384" s="44"/>
      <c r="CJ384" s="44"/>
      <c r="CK384" s="44"/>
      <c r="CL384" s="44"/>
      <c r="CM384" s="44"/>
      <c r="CN384" s="44"/>
      <c r="CO384" s="44"/>
      <c r="CP384" s="44"/>
      <c r="CQ384" s="44"/>
      <c r="CR384" s="44"/>
      <c r="CS384" s="44"/>
      <c r="CT384" s="44"/>
      <c r="CU384" s="44"/>
      <c r="CV384" s="44"/>
      <c r="CW384" s="44"/>
      <c r="CX384" s="44"/>
      <c r="CY384" s="44"/>
      <c r="CZ384" s="44"/>
    </row>
    <row r="385" spans="1:104" hidden="1" outlineLevel="1" x14ac:dyDescent="0.25">
      <c r="A385" s="39" t="e">
        <f>IF(OR('Budget Project 1'!#REF!=#REF!,'Budget Project 1'!#REF!=#REF!),IF('Budget Project 1'!#REF!*'Budget Project 1'!#REF!&lt;6,C$359,""),"")</f>
        <v>#REF!</v>
      </c>
      <c r="B385" s="48"/>
      <c r="C385" s="44" t="e">
        <f t="shared" si="7"/>
        <v>#REF!</v>
      </c>
      <c r="D385" s="44"/>
      <c r="E385" s="44"/>
      <c r="F385" s="44"/>
      <c r="G385" s="44"/>
      <c r="H385" s="44"/>
      <c r="I385" s="44"/>
      <c r="J385" s="44"/>
      <c r="K385" s="44"/>
      <c r="L385" s="44"/>
      <c r="M385" s="44">
        <v>27</v>
      </c>
      <c r="N385" s="44" t="e">
        <f t="shared" ca="1" si="6"/>
        <v>#REF!</v>
      </c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  <c r="BN385" s="44"/>
      <c r="BO385" s="44"/>
      <c r="BP385" s="44"/>
      <c r="BQ385" s="44"/>
      <c r="BR385" s="44"/>
      <c r="BS385" s="44"/>
      <c r="BT385" s="44"/>
      <c r="BU385" s="44"/>
      <c r="BV385" s="44"/>
      <c r="BW385" s="44"/>
      <c r="BX385" s="44"/>
      <c r="BY385" s="44"/>
      <c r="BZ385" s="44"/>
      <c r="CA385" s="44"/>
      <c r="CB385" s="44"/>
      <c r="CC385" s="44"/>
      <c r="CD385" s="44"/>
      <c r="CE385" s="44"/>
      <c r="CF385" s="44"/>
      <c r="CG385" s="44"/>
      <c r="CH385" s="44"/>
      <c r="CI385" s="44"/>
      <c r="CJ385" s="44"/>
      <c r="CK385" s="44"/>
      <c r="CL385" s="44"/>
      <c r="CM385" s="44"/>
      <c r="CN385" s="44"/>
      <c r="CO385" s="44"/>
      <c r="CP385" s="44"/>
      <c r="CQ385" s="44"/>
      <c r="CR385" s="44"/>
      <c r="CS385" s="44"/>
      <c r="CT385" s="44"/>
      <c r="CU385" s="44"/>
      <c r="CV385" s="44"/>
      <c r="CW385" s="44"/>
      <c r="CX385" s="44"/>
      <c r="CY385" s="44"/>
      <c r="CZ385" s="44"/>
    </row>
    <row r="386" spans="1:104" hidden="1" outlineLevel="1" x14ac:dyDescent="0.25">
      <c r="A386" s="39" t="e">
        <f>IF(OR('Budget Project 1'!#REF!=#REF!,'Budget Project 1'!#REF!=#REF!),IF('Budget Project 1'!#REF!*'Budget Project 1'!#REF!&lt;6,C$359,""),"")</f>
        <v>#REF!</v>
      </c>
      <c r="B386" s="48"/>
      <c r="C386" s="44" t="e">
        <f t="shared" si="7"/>
        <v>#REF!</v>
      </c>
      <c r="D386" s="44"/>
      <c r="E386" s="44"/>
      <c r="F386" s="44"/>
      <c r="G386" s="44"/>
      <c r="H386" s="44"/>
      <c r="I386" s="44"/>
      <c r="J386" s="44"/>
      <c r="K386" s="44"/>
      <c r="L386" s="44"/>
      <c r="M386" s="44">
        <v>28</v>
      </c>
      <c r="N386" s="44" t="e">
        <f t="shared" ca="1" si="6"/>
        <v>#REF!</v>
      </c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  <c r="BH386" s="44"/>
      <c r="BI386" s="44"/>
      <c r="BJ386" s="44"/>
      <c r="BK386" s="44"/>
      <c r="BL386" s="44"/>
      <c r="BM386" s="44"/>
      <c r="BN386" s="44"/>
      <c r="BO386" s="44"/>
      <c r="BP386" s="44"/>
      <c r="BQ386" s="44"/>
      <c r="BR386" s="44"/>
      <c r="BS386" s="44"/>
      <c r="BT386" s="44"/>
      <c r="BU386" s="44"/>
      <c r="BV386" s="44"/>
      <c r="BW386" s="44"/>
      <c r="BX386" s="44"/>
      <c r="BY386" s="44"/>
      <c r="BZ386" s="44"/>
      <c r="CA386" s="44"/>
      <c r="CB386" s="44"/>
      <c r="CC386" s="44"/>
      <c r="CD386" s="44"/>
      <c r="CE386" s="44"/>
      <c r="CF386" s="44"/>
      <c r="CG386" s="44"/>
      <c r="CH386" s="44"/>
      <c r="CI386" s="44"/>
      <c r="CJ386" s="44"/>
      <c r="CK386" s="44"/>
      <c r="CL386" s="44"/>
      <c r="CM386" s="44"/>
      <c r="CN386" s="44"/>
      <c r="CO386" s="44"/>
      <c r="CP386" s="44"/>
      <c r="CQ386" s="44"/>
      <c r="CR386" s="44"/>
      <c r="CS386" s="44"/>
      <c r="CT386" s="44"/>
      <c r="CU386" s="44"/>
      <c r="CV386" s="44"/>
      <c r="CW386" s="44"/>
      <c r="CX386" s="44"/>
      <c r="CY386" s="44"/>
      <c r="CZ386" s="44"/>
    </row>
    <row r="387" spans="1:104" hidden="1" outlineLevel="1" x14ac:dyDescent="0.25">
      <c r="A387" s="39" t="e">
        <f>IF(OR('Budget Project 1'!#REF!=#REF!,'Budget Project 1'!#REF!=#REF!),IF('Budget Project 1'!#REF!*'Budget Project 1'!#REF!&lt;6,C$359,""),"")</f>
        <v>#REF!</v>
      </c>
      <c r="B387" s="48"/>
      <c r="C387" s="44" t="e">
        <f t="shared" si="7"/>
        <v>#REF!</v>
      </c>
      <c r="D387" s="44"/>
      <c r="E387" s="44"/>
      <c r="F387" s="44"/>
      <c r="G387" s="44"/>
      <c r="H387" s="44"/>
      <c r="I387" s="44"/>
      <c r="J387" s="44"/>
      <c r="K387" s="44"/>
      <c r="L387" s="44"/>
      <c r="M387" s="44">
        <v>29</v>
      </c>
      <c r="N387" s="44" t="e">
        <f t="shared" ca="1" si="6"/>
        <v>#REF!</v>
      </c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  <c r="BF387" s="44"/>
      <c r="BG387" s="44"/>
      <c r="BH387" s="44"/>
      <c r="BI387" s="44"/>
      <c r="BJ387" s="44"/>
      <c r="BK387" s="44"/>
      <c r="BL387" s="44"/>
      <c r="BM387" s="44"/>
      <c r="BN387" s="44"/>
      <c r="BO387" s="44"/>
      <c r="BP387" s="44"/>
      <c r="BQ387" s="44"/>
      <c r="BR387" s="44"/>
      <c r="BS387" s="44"/>
      <c r="BT387" s="44"/>
      <c r="BU387" s="44"/>
      <c r="BV387" s="44"/>
      <c r="BW387" s="44"/>
      <c r="BX387" s="44"/>
      <c r="BY387" s="44"/>
      <c r="BZ387" s="44"/>
      <c r="CA387" s="44"/>
      <c r="CB387" s="44"/>
      <c r="CC387" s="44"/>
      <c r="CD387" s="44"/>
      <c r="CE387" s="44"/>
      <c r="CF387" s="44"/>
      <c r="CG387" s="44"/>
      <c r="CH387" s="44"/>
      <c r="CI387" s="44"/>
      <c r="CJ387" s="44"/>
      <c r="CK387" s="44"/>
      <c r="CL387" s="44"/>
      <c r="CM387" s="44"/>
      <c r="CN387" s="44"/>
      <c r="CO387" s="44"/>
      <c r="CP387" s="44"/>
      <c r="CQ387" s="44"/>
      <c r="CR387" s="44"/>
      <c r="CS387" s="44"/>
      <c r="CT387" s="44"/>
      <c r="CU387" s="44"/>
      <c r="CV387" s="44"/>
      <c r="CW387" s="44"/>
      <c r="CX387" s="44"/>
      <c r="CY387" s="44"/>
      <c r="CZ387" s="44"/>
    </row>
    <row r="388" spans="1:104" hidden="1" outlineLevel="1" x14ac:dyDescent="0.25">
      <c r="A388" s="39" t="e">
        <f>IF(OR('Budget Project 1'!#REF!=#REF!,'Budget Project 1'!#REF!=#REF!),IF('Budget Project 1'!#REF!*'Budget Project 1'!#REF!&lt;6,C$359,""),"")</f>
        <v>#REF!</v>
      </c>
      <c r="B388" s="48"/>
      <c r="C388" s="44" t="e">
        <f t="shared" si="7"/>
        <v>#REF!</v>
      </c>
      <c r="D388" s="44"/>
      <c r="E388" s="44"/>
      <c r="F388" s="44"/>
      <c r="G388" s="44"/>
      <c r="H388" s="44"/>
      <c r="I388" s="44"/>
      <c r="J388" s="44"/>
      <c r="K388" s="44"/>
      <c r="L388" s="44"/>
      <c r="M388" s="44">
        <v>30</v>
      </c>
      <c r="N388" s="44" t="e">
        <f t="shared" ca="1" si="6"/>
        <v>#REF!</v>
      </c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  <c r="BF388" s="44"/>
      <c r="BG388" s="44"/>
      <c r="BH388" s="44"/>
      <c r="BI388" s="44"/>
      <c r="BJ388" s="44"/>
      <c r="BK388" s="44"/>
      <c r="BL388" s="44"/>
      <c r="BM388" s="44"/>
      <c r="BN388" s="44"/>
      <c r="BO388" s="44"/>
      <c r="BP388" s="44"/>
      <c r="BQ388" s="44"/>
      <c r="BR388" s="44"/>
      <c r="BS388" s="44"/>
      <c r="BT388" s="44"/>
      <c r="BU388" s="44"/>
      <c r="BV388" s="44"/>
      <c r="BW388" s="44"/>
      <c r="BX388" s="44"/>
      <c r="BY388" s="44"/>
      <c r="BZ388" s="44"/>
      <c r="CA388" s="44"/>
      <c r="CB388" s="44"/>
      <c r="CC388" s="44"/>
      <c r="CD388" s="44"/>
      <c r="CE388" s="44"/>
      <c r="CF388" s="44"/>
      <c r="CG388" s="44"/>
      <c r="CH388" s="44"/>
      <c r="CI388" s="44"/>
      <c r="CJ388" s="44"/>
      <c r="CK388" s="44"/>
      <c r="CL388" s="44"/>
      <c r="CM388" s="44"/>
      <c r="CN388" s="44"/>
      <c r="CO388" s="44"/>
      <c r="CP388" s="44"/>
      <c r="CQ388" s="44"/>
      <c r="CR388" s="44"/>
      <c r="CS388" s="44"/>
      <c r="CT388" s="44"/>
      <c r="CU388" s="44"/>
      <c r="CV388" s="44"/>
      <c r="CW388" s="44"/>
      <c r="CX388" s="44"/>
      <c r="CY388" s="44"/>
      <c r="CZ388" s="44"/>
    </row>
    <row r="389" spans="1:104" hidden="1" outlineLevel="1" x14ac:dyDescent="0.25">
      <c r="A389" s="39" t="e">
        <f>IF(OR('Budget Project 1'!#REF!=#REF!,'Budget Project 1'!#REF!=#REF!),IF('Budget Project 1'!#REF!*'Budget Project 1'!#REF!&lt;6,C$359,""),"")</f>
        <v>#REF!</v>
      </c>
      <c r="B389" s="48"/>
      <c r="C389" s="44" t="e">
        <f t="shared" si="7"/>
        <v>#REF!</v>
      </c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  <c r="BF389" s="44"/>
      <c r="BG389" s="44"/>
      <c r="BH389" s="44"/>
      <c r="BI389" s="44"/>
      <c r="BJ389" s="44"/>
      <c r="BK389" s="44"/>
      <c r="BL389" s="44"/>
      <c r="BM389" s="44"/>
      <c r="BN389" s="44"/>
      <c r="BO389" s="44"/>
      <c r="BP389" s="44"/>
      <c r="BQ389" s="44"/>
      <c r="BR389" s="44"/>
      <c r="BS389" s="44"/>
      <c r="BT389" s="44"/>
      <c r="BU389" s="44"/>
      <c r="BV389" s="44"/>
      <c r="BW389" s="44"/>
      <c r="BX389" s="44"/>
      <c r="BY389" s="44"/>
      <c r="BZ389" s="44"/>
      <c r="CA389" s="44"/>
      <c r="CB389" s="44"/>
      <c r="CC389" s="44"/>
      <c r="CD389" s="44"/>
      <c r="CE389" s="44"/>
      <c r="CF389" s="44"/>
      <c r="CG389" s="44"/>
      <c r="CH389" s="44"/>
      <c r="CI389" s="44"/>
      <c r="CJ389" s="44"/>
      <c r="CK389" s="44"/>
      <c r="CL389" s="44"/>
      <c r="CM389" s="44"/>
      <c r="CN389" s="44"/>
      <c r="CO389" s="44"/>
      <c r="CP389" s="44"/>
      <c r="CQ389" s="44"/>
      <c r="CR389" s="44"/>
      <c r="CS389" s="44"/>
      <c r="CT389" s="44"/>
      <c r="CU389" s="44"/>
      <c r="CV389" s="44"/>
      <c r="CW389" s="44"/>
      <c r="CX389" s="44"/>
      <c r="CY389" s="44"/>
      <c r="CZ389" s="44"/>
    </row>
    <row r="390" spans="1:104" collapsed="1" x14ac:dyDescent="0.25">
      <c r="B390" s="48" t="s">
        <v>73</v>
      </c>
      <c r="C390" s="44" t="s">
        <v>74</v>
      </c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  <c r="BF390" s="44"/>
      <c r="BG390" s="44"/>
      <c r="BH390" s="44"/>
      <c r="BI390" s="44"/>
      <c r="BJ390" s="44"/>
      <c r="BK390" s="44"/>
      <c r="BL390" s="44"/>
      <c r="BM390" s="44"/>
      <c r="BN390" s="44"/>
      <c r="BO390" s="44"/>
      <c r="BP390" s="44"/>
      <c r="BQ390" s="44"/>
      <c r="BR390" s="44"/>
      <c r="BS390" s="44"/>
      <c r="BT390" s="44"/>
      <c r="BU390" s="44"/>
      <c r="BV390" s="44"/>
      <c r="BW390" s="44"/>
      <c r="BX390" s="44"/>
      <c r="BY390" s="44"/>
      <c r="BZ390" s="44"/>
      <c r="CA390" s="44"/>
      <c r="CB390" s="44"/>
      <c r="CC390" s="44"/>
      <c r="CD390" s="44"/>
      <c r="CE390" s="44"/>
      <c r="CF390" s="44"/>
      <c r="CG390" s="44"/>
      <c r="CH390" s="44"/>
      <c r="CI390" s="44"/>
      <c r="CJ390" s="44"/>
      <c r="CK390" s="44"/>
      <c r="CL390" s="44"/>
      <c r="CM390" s="44"/>
      <c r="CN390" s="44"/>
      <c r="CO390" s="44"/>
      <c r="CP390" s="44"/>
      <c r="CQ390" s="44"/>
      <c r="CR390" s="44"/>
      <c r="CS390" s="44"/>
      <c r="CT390" s="44"/>
      <c r="CU390" s="44"/>
      <c r="CV390" s="44"/>
      <c r="CW390" s="44"/>
      <c r="CX390" s="44"/>
      <c r="CY390" s="44"/>
      <c r="CZ390" s="44"/>
    </row>
    <row r="391" spans="1:104" hidden="1" outlineLevel="1" x14ac:dyDescent="0.25">
      <c r="A391" s="39" t="e">
        <f>IF(OR('Budget Project 1'!A13=#REF!,'Budget Project 1'!A13=#REF!),IF('Budget Project 1'!B13*'Budget Project 1'!C13&gt;(CEILING('Budget Project 1'!B13,1))*48,C$390,""),"")</f>
        <v>#REF!</v>
      </c>
      <c r="B391" s="48"/>
      <c r="C391" s="44" t="e">
        <f>IF(NOT(A391=""),"issue","")</f>
        <v>#REF!</v>
      </c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  <c r="BF391" s="44"/>
      <c r="BG391" s="44"/>
      <c r="BH391" s="44"/>
      <c r="BI391" s="44"/>
      <c r="BJ391" s="44"/>
      <c r="BK391" s="44"/>
      <c r="BL391" s="44"/>
      <c r="BM391" s="44"/>
      <c r="BN391" s="44"/>
      <c r="BO391" s="44"/>
      <c r="BP391" s="44"/>
      <c r="BQ391" s="44"/>
      <c r="BR391" s="44"/>
      <c r="BS391" s="44"/>
      <c r="BT391" s="44"/>
      <c r="BU391" s="44"/>
      <c r="BV391" s="44"/>
      <c r="BW391" s="44"/>
      <c r="BX391" s="44"/>
      <c r="BY391" s="44"/>
      <c r="BZ391" s="44"/>
      <c r="CA391" s="44"/>
      <c r="CB391" s="44"/>
      <c r="CC391" s="44"/>
      <c r="CD391" s="44"/>
      <c r="CE391" s="44"/>
      <c r="CF391" s="44"/>
      <c r="CG391" s="44"/>
      <c r="CH391" s="44"/>
      <c r="CI391" s="44"/>
      <c r="CJ391" s="44"/>
      <c r="CK391" s="44"/>
      <c r="CL391" s="44"/>
      <c r="CM391" s="44"/>
      <c r="CN391" s="44"/>
      <c r="CO391" s="44"/>
      <c r="CP391" s="44"/>
      <c r="CQ391" s="44"/>
      <c r="CR391" s="44"/>
      <c r="CS391" s="44"/>
      <c r="CT391" s="44"/>
      <c r="CU391" s="44"/>
      <c r="CV391" s="44"/>
      <c r="CW391" s="44"/>
      <c r="CX391" s="44"/>
      <c r="CY391" s="44"/>
      <c r="CZ391" s="44"/>
    </row>
    <row r="392" spans="1:104" hidden="1" outlineLevel="1" x14ac:dyDescent="0.25">
      <c r="A392" s="39" t="e">
        <f>IF(OR('Budget Project 1'!A14=#REF!,'Budget Project 1'!A14=#REF!),IF('Budget Project 1'!B14*'Budget Project 1'!C14&gt;(CEILING('Budget Project 1'!B14,1))*48,C$390,""),"")</f>
        <v>#REF!</v>
      </c>
      <c r="B392" s="48"/>
      <c r="C392" s="44" t="e">
        <f t="shared" ref="C392:C420" si="8">IF(NOT(A392=""),"issue","")</f>
        <v>#REF!</v>
      </c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  <c r="BN392" s="44"/>
      <c r="BO392" s="44"/>
      <c r="BP392" s="44"/>
      <c r="BQ392" s="44"/>
      <c r="BR392" s="44"/>
      <c r="BS392" s="44"/>
      <c r="BT392" s="44"/>
      <c r="BU392" s="44"/>
      <c r="BV392" s="44"/>
      <c r="BW392" s="44"/>
      <c r="BX392" s="44"/>
      <c r="BY392" s="44"/>
      <c r="BZ392" s="44"/>
      <c r="CA392" s="44"/>
      <c r="CB392" s="44"/>
      <c r="CC392" s="44"/>
      <c r="CD392" s="44"/>
      <c r="CE392" s="44"/>
      <c r="CF392" s="44"/>
      <c r="CG392" s="44"/>
      <c r="CH392" s="44"/>
      <c r="CI392" s="44"/>
      <c r="CJ392" s="44"/>
      <c r="CK392" s="44"/>
      <c r="CL392" s="44"/>
      <c r="CM392" s="44"/>
      <c r="CN392" s="44"/>
      <c r="CO392" s="44"/>
      <c r="CP392" s="44"/>
      <c r="CQ392" s="44"/>
      <c r="CR392" s="44"/>
      <c r="CS392" s="44"/>
      <c r="CT392" s="44"/>
      <c r="CU392" s="44"/>
      <c r="CV392" s="44"/>
      <c r="CW392" s="44"/>
      <c r="CX392" s="44"/>
      <c r="CY392" s="44"/>
      <c r="CZ392" s="44"/>
    </row>
    <row r="393" spans="1:104" hidden="1" outlineLevel="1" x14ac:dyDescent="0.25">
      <c r="A393" s="39" t="e">
        <f>IF(OR('Budget Project 1'!A15=#REF!,'Budget Project 1'!A15=#REF!),IF('Budget Project 1'!B15*'Budget Project 1'!C15&gt;(CEILING('Budget Project 1'!B15,1))*48,C$390,""),"")</f>
        <v>#REF!</v>
      </c>
      <c r="B393" s="48"/>
      <c r="C393" s="44" t="e">
        <f t="shared" si="8"/>
        <v>#REF!</v>
      </c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  <c r="BS393" s="44"/>
      <c r="BT393" s="44"/>
      <c r="BU393" s="44"/>
      <c r="BV393" s="44"/>
      <c r="BW393" s="44"/>
      <c r="BX393" s="44"/>
      <c r="BY393" s="44"/>
      <c r="BZ393" s="44"/>
      <c r="CA393" s="44"/>
      <c r="CB393" s="44"/>
      <c r="CC393" s="44"/>
      <c r="CD393" s="44"/>
      <c r="CE393" s="44"/>
      <c r="CF393" s="44"/>
      <c r="CG393" s="44"/>
      <c r="CH393" s="44"/>
      <c r="CI393" s="44"/>
      <c r="CJ393" s="44"/>
      <c r="CK393" s="44"/>
      <c r="CL393" s="44"/>
      <c r="CM393" s="44"/>
      <c r="CN393" s="44"/>
      <c r="CO393" s="44"/>
      <c r="CP393" s="44"/>
      <c r="CQ393" s="44"/>
      <c r="CR393" s="44"/>
      <c r="CS393" s="44"/>
      <c r="CT393" s="44"/>
      <c r="CU393" s="44"/>
      <c r="CV393" s="44"/>
      <c r="CW393" s="44"/>
      <c r="CX393" s="44"/>
      <c r="CY393" s="44"/>
      <c r="CZ393" s="44"/>
    </row>
    <row r="394" spans="1:104" hidden="1" outlineLevel="1" x14ac:dyDescent="0.25">
      <c r="A394" s="39" t="e">
        <f>IF(OR('Budget Project 1'!A16=#REF!,'Budget Project 1'!A16=#REF!),IF('Budget Project 1'!B16*'Budget Project 1'!C16&gt;(CEILING('Budget Project 1'!B16,1))*48,C$390,""),"")</f>
        <v>#REF!</v>
      </c>
      <c r="B394" s="48"/>
      <c r="C394" s="44" t="e">
        <f t="shared" si="8"/>
        <v>#REF!</v>
      </c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  <c r="BF394" s="44"/>
      <c r="BG394" s="44"/>
      <c r="BH394" s="44"/>
      <c r="BI394" s="44"/>
      <c r="BJ394" s="44"/>
      <c r="BK394" s="44"/>
      <c r="BL394" s="44"/>
      <c r="BM394" s="44"/>
      <c r="BN394" s="44"/>
      <c r="BO394" s="44"/>
      <c r="BP394" s="44"/>
      <c r="BQ394" s="44"/>
      <c r="BR394" s="44"/>
      <c r="BS394" s="44"/>
      <c r="BT394" s="44"/>
      <c r="BU394" s="44"/>
      <c r="BV394" s="44"/>
      <c r="BW394" s="44"/>
      <c r="BX394" s="44"/>
      <c r="BY394" s="44"/>
      <c r="BZ394" s="44"/>
      <c r="CA394" s="44"/>
      <c r="CB394" s="44"/>
      <c r="CC394" s="44"/>
      <c r="CD394" s="44"/>
      <c r="CE394" s="44"/>
      <c r="CF394" s="44"/>
      <c r="CG394" s="44"/>
      <c r="CH394" s="44"/>
      <c r="CI394" s="44"/>
      <c r="CJ394" s="44"/>
      <c r="CK394" s="44"/>
      <c r="CL394" s="44"/>
      <c r="CM394" s="44"/>
      <c r="CN394" s="44"/>
      <c r="CO394" s="44"/>
      <c r="CP394" s="44"/>
      <c r="CQ394" s="44"/>
      <c r="CR394" s="44"/>
      <c r="CS394" s="44"/>
      <c r="CT394" s="44"/>
      <c r="CU394" s="44"/>
      <c r="CV394" s="44"/>
      <c r="CW394" s="44"/>
      <c r="CX394" s="44"/>
      <c r="CY394" s="44"/>
      <c r="CZ394" s="44"/>
    </row>
    <row r="395" spans="1:104" hidden="1" outlineLevel="1" x14ac:dyDescent="0.25">
      <c r="A395" s="39" t="e">
        <f>IF(OR('Budget Project 1'!A17=#REF!,'Budget Project 1'!A17=#REF!),IF('Budget Project 1'!B17*'Budget Project 1'!C17&gt;(CEILING('Budget Project 1'!B17,1))*48,C$390,""),"")</f>
        <v>#REF!</v>
      </c>
      <c r="B395" s="48"/>
      <c r="C395" s="44" t="e">
        <f t="shared" si="8"/>
        <v>#REF!</v>
      </c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  <c r="BF395" s="44"/>
      <c r="BG395" s="44"/>
      <c r="BH395" s="44"/>
      <c r="BI395" s="44"/>
      <c r="BJ395" s="44"/>
      <c r="BK395" s="44"/>
      <c r="BL395" s="44"/>
      <c r="BM395" s="44"/>
      <c r="BN395" s="44"/>
      <c r="BO395" s="44"/>
      <c r="BP395" s="44"/>
      <c r="BQ395" s="44"/>
      <c r="BR395" s="44"/>
      <c r="BS395" s="44"/>
      <c r="BT395" s="44"/>
      <c r="BU395" s="44"/>
      <c r="BV395" s="44"/>
      <c r="BW395" s="44"/>
      <c r="BX395" s="44"/>
      <c r="BY395" s="44"/>
      <c r="BZ395" s="44"/>
      <c r="CA395" s="44"/>
      <c r="CB395" s="44"/>
      <c r="CC395" s="44"/>
      <c r="CD395" s="44"/>
      <c r="CE395" s="44"/>
      <c r="CF395" s="44"/>
      <c r="CG395" s="44"/>
      <c r="CH395" s="44"/>
      <c r="CI395" s="44"/>
      <c r="CJ395" s="44"/>
      <c r="CK395" s="44"/>
      <c r="CL395" s="44"/>
      <c r="CM395" s="44"/>
      <c r="CN395" s="44"/>
      <c r="CO395" s="44"/>
      <c r="CP395" s="44"/>
      <c r="CQ395" s="44"/>
      <c r="CR395" s="44"/>
      <c r="CS395" s="44"/>
      <c r="CT395" s="44"/>
      <c r="CU395" s="44"/>
      <c r="CV395" s="44"/>
      <c r="CW395" s="44"/>
      <c r="CX395" s="44"/>
      <c r="CY395" s="44"/>
      <c r="CZ395" s="44"/>
    </row>
    <row r="396" spans="1:104" hidden="1" outlineLevel="1" x14ac:dyDescent="0.25">
      <c r="A396" s="39" t="e">
        <f>IF(OR('Budget Project 1'!#REF!=#REF!,'Budget Project 1'!#REF!=#REF!),IF('Budget Project 1'!#REF!*'Budget Project 1'!#REF!&gt;(CEILING('Budget Project 1'!#REF!,1))*48,C$390,""),"")</f>
        <v>#REF!</v>
      </c>
      <c r="B396" s="48"/>
      <c r="C396" s="44" t="e">
        <f t="shared" si="8"/>
        <v>#REF!</v>
      </c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  <c r="BF396" s="44"/>
      <c r="BG396" s="44"/>
      <c r="BH396" s="44"/>
      <c r="BI396" s="44"/>
      <c r="BJ396" s="44"/>
      <c r="BK396" s="44"/>
      <c r="BL396" s="44"/>
      <c r="BM396" s="44"/>
      <c r="BN396" s="44"/>
      <c r="BO396" s="44"/>
      <c r="BP396" s="44"/>
      <c r="BQ396" s="44"/>
      <c r="BR396" s="44"/>
      <c r="BS396" s="44"/>
      <c r="BT396" s="44"/>
      <c r="BU396" s="44"/>
      <c r="BV396" s="44"/>
      <c r="BW396" s="44"/>
      <c r="BX396" s="44"/>
      <c r="BY396" s="44"/>
      <c r="BZ396" s="44"/>
      <c r="CA396" s="44"/>
      <c r="CB396" s="44"/>
      <c r="CC396" s="44"/>
      <c r="CD396" s="44"/>
      <c r="CE396" s="44"/>
      <c r="CF396" s="44"/>
      <c r="CG396" s="44"/>
      <c r="CH396" s="44"/>
      <c r="CI396" s="44"/>
      <c r="CJ396" s="44"/>
      <c r="CK396" s="44"/>
      <c r="CL396" s="44"/>
      <c r="CM396" s="44"/>
      <c r="CN396" s="44"/>
      <c r="CO396" s="44"/>
      <c r="CP396" s="44"/>
      <c r="CQ396" s="44"/>
      <c r="CR396" s="44"/>
      <c r="CS396" s="44"/>
      <c r="CT396" s="44"/>
      <c r="CU396" s="44"/>
      <c r="CV396" s="44"/>
      <c r="CW396" s="44"/>
      <c r="CX396" s="44"/>
      <c r="CY396" s="44"/>
      <c r="CZ396" s="44"/>
    </row>
    <row r="397" spans="1:104" hidden="1" outlineLevel="1" x14ac:dyDescent="0.25">
      <c r="A397" s="39" t="e">
        <f>IF(OR('Budget Project 1'!#REF!=#REF!,'Budget Project 1'!#REF!=#REF!),IF('Budget Project 1'!#REF!*'Budget Project 1'!#REF!&gt;(CEILING('Budget Project 1'!#REF!,1))*48,C$390,""),"")</f>
        <v>#REF!</v>
      </c>
      <c r="B397" s="48"/>
      <c r="C397" s="44" t="e">
        <f t="shared" si="8"/>
        <v>#REF!</v>
      </c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  <c r="BF397" s="44"/>
      <c r="BG397" s="44"/>
      <c r="BH397" s="44"/>
      <c r="BI397" s="44"/>
      <c r="BJ397" s="44"/>
      <c r="BK397" s="44"/>
      <c r="BL397" s="44"/>
      <c r="BM397" s="44"/>
      <c r="BN397" s="44"/>
      <c r="BO397" s="44"/>
      <c r="BP397" s="44"/>
      <c r="BQ397" s="44"/>
      <c r="BR397" s="44"/>
      <c r="BS397" s="44"/>
      <c r="BT397" s="44"/>
      <c r="BU397" s="44"/>
      <c r="BV397" s="44"/>
      <c r="BW397" s="44"/>
      <c r="BX397" s="44"/>
      <c r="BY397" s="44"/>
      <c r="BZ397" s="44"/>
      <c r="CA397" s="44"/>
      <c r="CB397" s="44"/>
      <c r="CC397" s="44"/>
      <c r="CD397" s="44"/>
      <c r="CE397" s="44"/>
      <c r="CF397" s="44"/>
      <c r="CG397" s="44"/>
      <c r="CH397" s="44"/>
      <c r="CI397" s="44"/>
      <c r="CJ397" s="44"/>
      <c r="CK397" s="44"/>
      <c r="CL397" s="44"/>
      <c r="CM397" s="44"/>
      <c r="CN397" s="44"/>
      <c r="CO397" s="44"/>
      <c r="CP397" s="44"/>
      <c r="CQ397" s="44"/>
      <c r="CR397" s="44"/>
      <c r="CS397" s="44"/>
      <c r="CT397" s="44"/>
      <c r="CU397" s="44"/>
      <c r="CV397" s="44"/>
      <c r="CW397" s="44"/>
      <c r="CX397" s="44"/>
      <c r="CY397" s="44"/>
      <c r="CZ397" s="44"/>
    </row>
    <row r="398" spans="1:104" hidden="1" outlineLevel="1" x14ac:dyDescent="0.25">
      <c r="A398" s="39" t="e">
        <f>IF(OR('Budget Project 1'!#REF!=#REF!,'Budget Project 1'!#REF!=#REF!),IF('Budget Project 1'!#REF!*'Budget Project 1'!#REF!&gt;(CEILING('Budget Project 1'!#REF!,1))*48,C$390,""),"")</f>
        <v>#REF!</v>
      </c>
      <c r="B398" s="48"/>
      <c r="C398" s="44" t="e">
        <f t="shared" si="8"/>
        <v>#REF!</v>
      </c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  <c r="BF398" s="44"/>
      <c r="BG398" s="44"/>
      <c r="BH398" s="44"/>
      <c r="BI398" s="44"/>
      <c r="BJ398" s="44"/>
      <c r="BK398" s="44"/>
      <c r="BL398" s="44"/>
      <c r="BM398" s="44"/>
      <c r="BN398" s="44"/>
      <c r="BO398" s="44"/>
      <c r="BP398" s="44"/>
      <c r="BQ398" s="44"/>
      <c r="BR398" s="44"/>
      <c r="BS398" s="44"/>
      <c r="BT398" s="44"/>
      <c r="BU398" s="44"/>
      <c r="BV398" s="44"/>
      <c r="BW398" s="44"/>
      <c r="BX398" s="44"/>
      <c r="BY398" s="44"/>
      <c r="BZ398" s="44"/>
      <c r="CA398" s="44"/>
      <c r="CB398" s="44"/>
      <c r="CC398" s="44"/>
      <c r="CD398" s="44"/>
      <c r="CE398" s="44"/>
      <c r="CF398" s="44"/>
      <c r="CG398" s="44"/>
      <c r="CH398" s="44"/>
      <c r="CI398" s="44"/>
      <c r="CJ398" s="44"/>
      <c r="CK398" s="44"/>
      <c r="CL398" s="44"/>
      <c r="CM398" s="44"/>
      <c r="CN398" s="44"/>
      <c r="CO398" s="44"/>
      <c r="CP398" s="44"/>
      <c r="CQ398" s="44"/>
      <c r="CR398" s="44"/>
      <c r="CS398" s="44"/>
      <c r="CT398" s="44"/>
      <c r="CU398" s="44"/>
      <c r="CV398" s="44"/>
      <c r="CW398" s="44"/>
      <c r="CX398" s="44"/>
      <c r="CY398" s="44"/>
      <c r="CZ398" s="44"/>
    </row>
    <row r="399" spans="1:104" hidden="1" outlineLevel="1" x14ac:dyDescent="0.25">
      <c r="A399" s="39" t="e">
        <f>IF(OR('Budget Project 1'!#REF!=#REF!,'Budget Project 1'!#REF!=#REF!),IF('Budget Project 1'!#REF!*'Budget Project 1'!#REF!&gt;(CEILING('Budget Project 1'!#REF!,1))*48,C$390,""),"")</f>
        <v>#REF!</v>
      </c>
      <c r="B399" s="48"/>
      <c r="C399" s="44" t="e">
        <f t="shared" si="8"/>
        <v>#REF!</v>
      </c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  <c r="BN399" s="44"/>
      <c r="BO399" s="44"/>
      <c r="BP399" s="44"/>
      <c r="BQ399" s="44"/>
      <c r="BR399" s="44"/>
      <c r="BS399" s="44"/>
      <c r="BT399" s="44"/>
      <c r="BU399" s="44"/>
      <c r="BV399" s="44"/>
      <c r="BW399" s="44"/>
      <c r="BX399" s="44"/>
      <c r="BY399" s="44"/>
      <c r="BZ399" s="44"/>
      <c r="CA399" s="44"/>
      <c r="CB399" s="44"/>
      <c r="CC399" s="44"/>
      <c r="CD399" s="44"/>
      <c r="CE399" s="44"/>
      <c r="CF399" s="44"/>
      <c r="CG399" s="44"/>
      <c r="CH399" s="44"/>
      <c r="CI399" s="44"/>
      <c r="CJ399" s="44"/>
      <c r="CK399" s="44"/>
      <c r="CL399" s="44"/>
      <c r="CM399" s="44"/>
      <c r="CN399" s="44"/>
      <c r="CO399" s="44"/>
      <c r="CP399" s="44"/>
      <c r="CQ399" s="44"/>
      <c r="CR399" s="44"/>
      <c r="CS399" s="44"/>
      <c r="CT399" s="44"/>
      <c r="CU399" s="44"/>
      <c r="CV399" s="44"/>
      <c r="CW399" s="44"/>
      <c r="CX399" s="44"/>
      <c r="CY399" s="44"/>
      <c r="CZ399" s="44"/>
    </row>
    <row r="400" spans="1:104" hidden="1" outlineLevel="1" x14ac:dyDescent="0.25">
      <c r="A400" s="39" t="e">
        <f>IF(OR('Budget Project 1'!#REF!=#REF!,'Budget Project 1'!#REF!=#REF!),IF('Budget Project 1'!#REF!*'Budget Project 1'!#REF!&gt;(CEILING('Budget Project 1'!#REF!,1))*48,C$390,""),"")</f>
        <v>#REF!</v>
      </c>
      <c r="B400" s="48"/>
      <c r="C400" s="44" t="e">
        <f t="shared" si="8"/>
        <v>#REF!</v>
      </c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  <c r="BF400" s="44"/>
      <c r="BG400" s="44"/>
      <c r="BH400" s="44"/>
      <c r="BI400" s="44"/>
      <c r="BJ400" s="44"/>
      <c r="BK400" s="44"/>
      <c r="BL400" s="44"/>
      <c r="BM400" s="44"/>
      <c r="BN400" s="44"/>
      <c r="BO400" s="44"/>
      <c r="BP400" s="44"/>
      <c r="BQ400" s="44"/>
      <c r="BR400" s="44"/>
      <c r="BS400" s="44"/>
      <c r="BT400" s="44"/>
      <c r="BU400" s="44"/>
      <c r="BV400" s="44"/>
      <c r="BW400" s="44"/>
      <c r="BX400" s="44"/>
      <c r="BY400" s="44"/>
      <c r="BZ400" s="44"/>
      <c r="CA400" s="44"/>
      <c r="CB400" s="44"/>
      <c r="CC400" s="44"/>
      <c r="CD400" s="44"/>
      <c r="CE400" s="44"/>
      <c r="CF400" s="44"/>
      <c r="CG400" s="44"/>
      <c r="CH400" s="44"/>
      <c r="CI400" s="44"/>
      <c r="CJ400" s="44"/>
      <c r="CK400" s="44"/>
      <c r="CL400" s="44"/>
      <c r="CM400" s="44"/>
      <c r="CN400" s="44"/>
      <c r="CO400" s="44"/>
      <c r="CP400" s="44"/>
      <c r="CQ400" s="44"/>
      <c r="CR400" s="44"/>
      <c r="CS400" s="44"/>
      <c r="CT400" s="44"/>
      <c r="CU400" s="44"/>
      <c r="CV400" s="44"/>
      <c r="CW400" s="44"/>
      <c r="CX400" s="44"/>
      <c r="CY400" s="44"/>
      <c r="CZ400" s="44"/>
    </row>
    <row r="401" spans="1:104" hidden="1" outlineLevel="1" x14ac:dyDescent="0.25">
      <c r="A401" s="39" t="e">
        <f>IF(OR('Budget Project 1'!#REF!=#REF!,'Budget Project 1'!#REF!=#REF!),IF('Budget Project 1'!#REF!*'Budget Project 1'!#REF!&gt;(CEILING('Budget Project 1'!#REF!,1))*48,C$390,""),"")</f>
        <v>#REF!</v>
      </c>
      <c r="B401" s="48"/>
      <c r="C401" s="44" t="e">
        <f t="shared" si="8"/>
        <v>#REF!</v>
      </c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  <c r="BF401" s="44"/>
      <c r="BG401" s="44"/>
      <c r="BH401" s="44"/>
      <c r="BI401" s="44"/>
      <c r="BJ401" s="44"/>
      <c r="BK401" s="44"/>
      <c r="BL401" s="44"/>
      <c r="BM401" s="44"/>
      <c r="BN401" s="44"/>
      <c r="BO401" s="44"/>
      <c r="BP401" s="44"/>
      <c r="BQ401" s="44"/>
      <c r="BR401" s="44"/>
      <c r="BS401" s="44"/>
      <c r="BT401" s="44"/>
      <c r="BU401" s="44"/>
      <c r="BV401" s="44"/>
      <c r="BW401" s="44"/>
      <c r="BX401" s="44"/>
      <c r="BY401" s="44"/>
      <c r="BZ401" s="44"/>
      <c r="CA401" s="44"/>
      <c r="CB401" s="44"/>
      <c r="CC401" s="44"/>
      <c r="CD401" s="44"/>
      <c r="CE401" s="44"/>
      <c r="CF401" s="44"/>
      <c r="CG401" s="44"/>
      <c r="CH401" s="44"/>
      <c r="CI401" s="44"/>
      <c r="CJ401" s="44"/>
      <c r="CK401" s="44"/>
      <c r="CL401" s="44"/>
      <c r="CM401" s="44"/>
      <c r="CN401" s="44"/>
      <c r="CO401" s="44"/>
      <c r="CP401" s="44"/>
      <c r="CQ401" s="44"/>
      <c r="CR401" s="44"/>
      <c r="CS401" s="44"/>
      <c r="CT401" s="44"/>
      <c r="CU401" s="44"/>
      <c r="CV401" s="44"/>
      <c r="CW401" s="44"/>
      <c r="CX401" s="44"/>
      <c r="CY401" s="44"/>
      <c r="CZ401" s="44"/>
    </row>
    <row r="402" spans="1:104" hidden="1" outlineLevel="1" x14ac:dyDescent="0.25">
      <c r="A402" s="39" t="e">
        <f>IF(OR('Budget Project 1'!#REF!=#REF!,'Budget Project 1'!#REF!=#REF!),IF('Budget Project 1'!#REF!*'Budget Project 1'!#REF!&gt;(CEILING('Budget Project 1'!#REF!,1))*48,C$390,""),"")</f>
        <v>#REF!</v>
      </c>
      <c r="B402" s="48"/>
      <c r="C402" s="44" t="e">
        <f t="shared" si="8"/>
        <v>#REF!</v>
      </c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  <c r="BN402" s="44"/>
      <c r="BO402" s="44"/>
      <c r="BP402" s="44"/>
      <c r="BQ402" s="44"/>
      <c r="BR402" s="44"/>
      <c r="BS402" s="44"/>
      <c r="BT402" s="44"/>
      <c r="BU402" s="44"/>
      <c r="BV402" s="44"/>
      <c r="BW402" s="44"/>
      <c r="BX402" s="44"/>
      <c r="BY402" s="44"/>
      <c r="BZ402" s="44"/>
      <c r="CA402" s="44"/>
      <c r="CB402" s="44"/>
      <c r="CC402" s="44"/>
      <c r="CD402" s="44"/>
      <c r="CE402" s="44"/>
      <c r="CF402" s="44"/>
      <c r="CG402" s="44"/>
      <c r="CH402" s="44"/>
      <c r="CI402" s="44"/>
      <c r="CJ402" s="44"/>
      <c r="CK402" s="44"/>
      <c r="CL402" s="44"/>
      <c r="CM402" s="44"/>
      <c r="CN402" s="44"/>
      <c r="CO402" s="44"/>
      <c r="CP402" s="44"/>
      <c r="CQ402" s="44"/>
      <c r="CR402" s="44"/>
      <c r="CS402" s="44"/>
      <c r="CT402" s="44"/>
      <c r="CU402" s="44"/>
      <c r="CV402" s="44"/>
      <c r="CW402" s="44"/>
      <c r="CX402" s="44"/>
      <c r="CY402" s="44"/>
      <c r="CZ402" s="44"/>
    </row>
    <row r="403" spans="1:104" hidden="1" outlineLevel="1" x14ac:dyDescent="0.25">
      <c r="A403" s="39" t="e">
        <f>IF(OR('Budget Project 1'!#REF!=#REF!,'Budget Project 1'!#REF!=#REF!),IF('Budget Project 1'!#REF!*'Budget Project 1'!#REF!&gt;(CEILING('Budget Project 1'!#REF!,1))*48,C$390,""),"")</f>
        <v>#REF!</v>
      </c>
      <c r="B403" s="48"/>
      <c r="C403" s="44" t="e">
        <f t="shared" si="8"/>
        <v>#REF!</v>
      </c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  <c r="BF403" s="44"/>
      <c r="BG403" s="44"/>
      <c r="BH403" s="44"/>
      <c r="BI403" s="44"/>
      <c r="BJ403" s="44"/>
      <c r="BK403" s="44"/>
      <c r="BL403" s="44"/>
      <c r="BM403" s="44"/>
      <c r="BN403" s="44"/>
      <c r="BO403" s="44"/>
      <c r="BP403" s="44"/>
      <c r="BQ403" s="44"/>
      <c r="BR403" s="44"/>
      <c r="BS403" s="44"/>
      <c r="BT403" s="44"/>
      <c r="BU403" s="44"/>
      <c r="BV403" s="44"/>
      <c r="BW403" s="44"/>
      <c r="BX403" s="44"/>
      <c r="BY403" s="44"/>
      <c r="BZ403" s="44"/>
      <c r="CA403" s="44"/>
      <c r="CB403" s="44"/>
      <c r="CC403" s="44"/>
      <c r="CD403" s="44"/>
      <c r="CE403" s="44"/>
      <c r="CF403" s="44"/>
      <c r="CG403" s="44"/>
      <c r="CH403" s="44"/>
      <c r="CI403" s="44"/>
      <c r="CJ403" s="44"/>
      <c r="CK403" s="44"/>
      <c r="CL403" s="44"/>
      <c r="CM403" s="44"/>
      <c r="CN403" s="44"/>
      <c r="CO403" s="44"/>
      <c r="CP403" s="44"/>
      <c r="CQ403" s="44"/>
      <c r="CR403" s="44"/>
      <c r="CS403" s="44"/>
      <c r="CT403" s="44"/>
      <c r="CU403" s="44"/>
      <c r="CV403" s="44"/>
      <c r="CW403" s="44"/>
      <c r="CX403" s="44"/>
      <c r="CY403" s="44"/>
      <c r="CZ403" s="44"/>
    </row>
    <row r="404" spans="1:104" hidden="1" outlineLevel="1" x14ac:dyDescent="0.25">
      <c r="A404" s="39" t="e">
        <f>IF(OR('Budget Project 1'!#REF!=#REF!,'Budget Project 1'!#REF!=#REF!),IF('Budget Project 1'!#REF!*'Budget Project 1'!#REF!&gt;(CEILING('Budget Project 1'!#REF!,1))*48,C$390,""),"")</f>
        <v>#REF!</v>
      </c>
      <c r="B404" s="48"/>
      <c r="C404" s="44" t="e">
        <f t="shared" si="8"/>
        <v>#REF!</v>
      </c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  <c r="BF404" s="44"/>
      <c r="BG404" s="44"/>
      <c r="BH404" s="44"/>
      <c r="BI404" s="44"/>
      <c r="BJ404" s="44"/>
      <c r="BK404" s="44"/>
      <c r="BL404" s="44"/>
      <c r="BM404" s="44"/>
      <c r="BN404" s="44"/>
      <c r="BO404" s="44"/>
      <c r="BP404" s="44"/>
      <c r="BQ404" s="44"/>
      <c r="BR404" s="44"/>
      <c r="BS404" s="44"/>
      <c r="BT404" s="44"/>
      <c r="BU404" s="44"/>
      <c r="BV404" s="44"/>
      <c r="BW404" s="44"/>
      <c r="BX404" s="44"/>
      <c r="BY404" s="44"/>
      <c r="BZ404" s="44"/>
      <c r="CA404" s="44"/>
      <c r="CB404" s="44"/>
      <c r="CC404" s="44"/>
      <c r="CD404" s="44"/>
      <c r="CE404" s="44"/>
      <c r="CF404" s="44"/>
      <c r="CG404" s="44"/>
      <c r="CH404" s="44"/>
      <c r="CI404" s="44"/>
      <c r="CJ404" s="44"/>
      <c r="CK404" s="44"/>
      <c r="CL404" s="44"/>
      <c r="CM404" s="44"/>
      <c r="CN404" s="44"/>
      <c r="CO404" s="44"/>
      <c r="CP404" s="44"/>
      <c r="CQ404" s="44"/>
      <c r="CR404" s="44"/>
      <c r="CS404" s="44"/>
      <c r="CT404" s="44"/>
      <c r="CU404" s="44"/>
      <c r="CV404" s="44"/>
      <c r="CW404" s="44"/>
      <c r="CX404" s="44"/>
      <c r="CY404" s="44"/>
      <c r="CZ404" s="44"/>
    </row>
    <row r="405" spans="1:104" hidden="1" outlineLevel="1" x14ac:dyDescent="0.25">
      <c r="A405" s="39" t="e">
        <f>IF(OR('Budget Project 1'!#REF!=#REF!,'Budget Project 1'!#REF!=#REF!),IF('Budget Project 1'!#REF!*'Budget Project 1'!#REF!&gt;(CEILING('Budget Project 1'!#REF!,1))*48,C$390,""),"")</f>
        <v>#REF!</v>
      </c>
      <c r="B405" s="48"/>
      <c r="C405" s="44" t="e">
        <f t="shared" si="8"/>
        <v>#REF!</v>
      </c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  <c r="BF405" s="44"/>
      <c r="BG405" s="44"/>
      <c r="BH405" s="44"/>
      <c r="BI405" s="44"/>
      <c r="BJ405" s="44"/>
      <c r="BK405" s="44"/>
      <c r="BL405" s="44"/>
      <c r="BM405" s="44"/>
      <c r="BN405" s="44"/>
      <c r="BO405" s="44"/>
      <c r="BP405" s="44"/>
      <c r="BQ405" s="44"/>
      <c r="BR405" s="44"/>
      <c r="BS405" s="44"/>
      <c r="BT405" s="44"/>
      <c r="BU405" s="44"/>
      <c r="BV405" s="44"/>
      <c r="BW405" s="44"/>
      <c r="BX405" s="44"/>
      <c r="BY405" s="44"/>
      <c r="BZ405" s="44"/>
      <c r="CA405" s="44"/>
      <c r="CB405" s="44"/>
      <c r="CC405" s="44"/>
      <c r="CD405" s="44"/>
      <c r="CE405" s="44"/>
      <c r="CF405" s="44"/>
      <c r="CG405" s="44"/>
      <c r="CH405" s="44"/>
      <c r="CI405" s="44"/>
      <c r="CJ405" s="44"/>
      <c r="CK405" s="44"/>
      <c r="CL405" s="44"/>
      <c r="CM405" s="44"/>
      <c r="CN405" s="44"/>
      <c r="CO405" s="44"/>
      <c r="CP405" s="44"/>
      <c r="CQ405" s="44"/>
      <c r="CR405" s="44"/>
      <c r="CS405" s="44"/>
      <c r="CT405" s="44"/>
      <c r="CU405" s="44"/>
      <c r="CV405" s="44"/>
      <c r="CW405" s="44"/>
      <c r="CX405" s="44"/>
      <c r="CY405" s="44"/>
      <c r="CZ405" s="44"/>
    </row>
    <row r="406" spans="1:104" hidden="1" outlineLevel="1" x14ac:dyDescent="0.25">
      <c r="A406" s="39" t="e">
        <f>IF(OR('Budget Project 1'!#REF!=#REF!,'Budget Project 1'!#REF!=#REF!),IF('Budget Project 1'!#REF!*'Budget Project 1'!#REF!&gt;(CEILING('Budget Project 1'!#REF!,1))*48,C$390,""),"")</f>
        <v>#REF!</v>
      </c>
      <c r="B406" s="48"/>
      <c r="C406" s="44" t="e">
        <f t="shared" si="8"/>
        <v>#REF!</v>
      </c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  <c r="BN406" s="44"/>
      <c r="BO406" s="44"/>
      <c r="BP406" s="44"/>
      <c r="BQ406" s="44"/>
      <c r="BR406" s="44"/>
      <c r="BS406" s="44"/>
      <c r="BT406" s="44"/>
      <c r="BU406" s="44"/>
      <c r="BV406" s="44"/>
      <c r="BW406" s="44"/>
      <c r="BX406" s="44"/>
      <c r="BY406" s="44"/>
      <c r="BZ406" s="44"/>
      <c r="CA406" s="44"/>
      <c r="CB406" s="44"/>
      <c r="CC406" s="44"/>
      <c r="CD406" s="44"/>
      <c r="CE406" s="44"/>
      <c r="CF406" s="44"/>
      <c r="CG406" s="44"/>
      <c r="CH406" s="44"/>
      <c r="CI406" s="44"/>
      <c r="CJ406" s="44"/>
      <c r="CK406" s="44"/>
      <c r="CL406" s="44"/>
      <c r="CM406" s="44"/>
      <c r="CN406" s="44"/>
      <c r="CO406" s="44"/>
      <c r="CP406" s="44"/>
      <c r="CQ406" s="44"/>
      <c r="CR406" s="44"/>
      <c r="CS406" s="44"/>
      <c r="CT406" s="44"/>
      <c r="CU406" s="44"/>
      <c r="CV406" s="44"/>
      <c r="CW406" s="44"/>
      <c r="CX406" s="44"/>
      <c r="CY406" s="44"/>
      <c r="CZ406" s="44"/>
    </row>
    <row r="407" spans="1:104" hidden="1" outlineLevel="1" x14ac:dyDescent="0.25">
      <c r="A407" s="39" t="e">
        <f>IF(OR('Budget Project 1'!#REF!=#REF!,'Budget Project 1'!#REF!=#REF!),IF('Budget Project 1'!#REF!*'Budget Project 1'!#REF!&gt;(CEILING('Budget Project 1'!#REF!,1))*48,C$390,""),"")</f>
        <v>#REF!</v>
      </c>
      <c r="B407" s="48"/>
      <c r="C407" s="44" t="e">
        <f t="shared" si="8"/>
        <v>#REF!</v>
      </c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  <c r="BN407" s="44"/>
      <c r="BO407" s="44"/>
      <c r="BP407" s="44"/>
      <c r="BQ407" s="44"/>
      <c r="BR407" s="44"/>
      <c r="BS407" s="44"/>
      <c r="BT407" s="44"/>
      <c r="BU407" s="44"/>
      <c r="BV407" s="44"/>
      <c r="BW407" s="44"/>
      <c r="BX407" s="44"/>
      <c r="BY407" s="44"/>
      <c r="BZ407" s="44"/>
      <c r="CA407" s="44"/>
      <c r="CB407" s="44"/>
      <c r="CC407" s="44"/>
      <c r="CD407" s="44"/>
      <c r="CE407" s="44"/>
      <c r="CF407" s="44"/>
      <c r="CG407" s="44"/>
      <c r="CH407" s="44"/>
      <c r="CI407" s="44"/>
      <c r="CJ407" s="44"/>
      <c r="CK407" s="44"/>
      <c r="CL407" s="44"/>
      <c r="CM407" s="44"/>
      <c r="CN407" s="44"/>
      <c r="CO407" s="44"/>
      <c r="CP407" s="44"/>
      <c r="CQ407" s="44"/>
      <c r="CR407" s="44"/>
      <c r="CS407" s="44"/>
      <c r="CT407" s="44"/>
      <c r="CU407" s="44"/>
      <c r="CV407" s="44"/>
      <c r="CW407" s="44"/>
      <c r="CX407" s="44"/>
      <c r="CY407" s="44"/>
      <c r="CZ407" s="44"/>
    </row>
    <row r="408" spans="1:104" hidden="1" outlineLevel="1" x14ac:dyDescent="0.25">
      <c r="A408" s="39" t="e">
        <f>IF(OR('Budget Project 1'!#REF!=#REF!,'Budget Project 1'!#REF!=#REF!),IF('Budget Project 1'!#REF!*'Budget Project 1'!#REF!&gt;(CEILING('Budget Project 1'!#REF!,1))*48,C$390,""),"")</f>
        <v>#REF!</v>
      </c>
      <c r="B408" s="48"/>
      <c r="C408" s="44" t="e">
        <f t="shared" si="8"/>
        <v>#REF!</v>
      </c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  <c r="BF408" s="44"/>
      <c r="BG408" s="44"/>
      <c r="BH408" s="44"/>
      <c r="BI408" s="44"/>
      <c r="BJ408" s="44"/>
      <c r="BK408" s="44"/>
      <c r="BL408" s="44"/>
      <c r="BM408" s="44"/>
      <c r="BN408" s="44"/>
      <c r="BO408" s="44"/>
      <c r="BP408" s="44"/>
      <c r="BQ408" s="44"/>
      <c r="BR408" s="44"/>
      <c r="BS408" s="44"/>
      <c r="BT408" s="44"/>
      <c r="BU408" s="44"/>
      <c r="BV408" s="44"/>
      <c r="BW408" s="44"/>
      <c r="BX408" s="44"/>
      <c r="BY408" s="44"/>
      <c r="BZ408" s="44"/>
      <c r="CA408" s="44"/>
      <c r="CB408" s="44"/>
      <c r="CC408" s="44"/>
      <c r="CD408" s="44"/>
      <c r="CE408" s="44"/>
      <c r="CF408" s="44"/>
      <c r="CG408" s="44"/>
      <c r="CH408" s="44"/>
      <c r="CI408" s="44"/>
      <c r="CJ408" s="44"/>
      <c r="CK408" s="44"/>
      <c r="CL408" s="44"/>
      <c r="CM408" s="44"/>
      <c r="CN408" s="44"/>
      <c r="CO408" s="44"/>
      <c r="CP408" s="44"/>
      <c r="CQ408" s="44"/>
      <c r="CR408" s="44"/>
      <c r="CS408" s="44"/>
      <c r="CT408" s="44"/>
      <c r="CU408" s="44"/>
      <c r="CV408" s="44"/>
      <c r="CW408" s="44"/>
      <c r="CX408" s="44"/>
      <c r="CY408" s="44"/>
      <c r="CZ408" s="44"/>
    </row>
    <row r="409" spans="1:104" hidden="1" outlineLevel="1" x14ac:dyDescent="0.25">
      <c r="A409" s="39" t="e">
        <f>IF(OR('Budget Project 1'!#REF!=#REF!,'Budget Project 1'!#REF!=#REF!),IF('Budget Project 1'!#REF!*'Budget Project 1'!#REF!&gt;(CEILING('Budget Project 1'!#REF!,1))*48,C$390,""),"")</f>
        <v>#REF!</v>
      </c>
      <c r="B409" s="48"/>
      <c r="C409" s="44" t="e">
        <f t="shared" si="8"/>
        <v>#REF!</v>
      </c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  <c r="BH409" s="44"/>
      <c r="BI409" s="44"/>
      <c r="BJ409" s="44"/>
      <c r="BK409" s="44"/>
      <c r="BL409" s="44"/>
      <c r="BM409" s="44"/>
      <c r="BN409" s="44"/>
      <c r="BO409" s="44"/>
      <c r="BP409" s="44"/>
      <c r="BQ409" s="44"/>
      <c r="BR409" s="44"/>
      <c r="BS409" s="44"/>
      <c r="BT409" s="44"/>
      <c r="BU409" s="44"/>
      <c r="BV409" s="44"/>
      <c r="BW409" s="44"/>
      <c r="BX409" s="44"/>
      <c r="BY409" s="44"/>
      <c r="BZ409" s="44"/>
      <c r="CA409" s="44"/>
      <c r="CB409" s="44"/>
      <c r="CC409" s="44"/>
      <c r="CD409" s="44"/>
      <c r="CE409" s="44"/>
      <c r="CF409" s="44"/>
      <c r="CG409" s="44"/>
      <c r="CH409" s="44"/>
      <c r="CI409" s="44"/>
      <c r="CJ409" s="44"/>
      <c r="CK409" s="44"/>
      <c r="CL409" s="44"/>
      <c r="CM409" s="44"/>
      <c r="CN409" s="44"/>
      <c r="CO409" s="44"/>
      <c r="CP409" s="44"/>
      <c r="CQ409" s="44"/>
      <c r="CR409" s="44"/>
      <c r="CS409" s="44"/>
      <c r="CT409" s="44"/>
      <c r="CU409" s="44"/>
      <c r="CV409" s="44"/>
      <c r="CW409" s="44"/>
      <c r="CX409" s="44"/>
      <c r="CY409" s="44"/>
      <c r="CZ409" s="44"/>
    </row>
    <row r="410" spans="1:104" hidden="1" outlineLevel="1" x14ac:dyDescent="0.25">
      <c r="A410" s="39" t="e">
        <f>IF(OR('Budget Project 1'!#REF!=#REF!,'Budget Project 1'!#REF!=#REF!),IF('Budget Project 1'!#REF!*'Budget Project 1'!#REF!&gt;(CEILING('Budget Project 1'!#REF!,1))*48,C$390,""),"")</f>
        <v>#REF!</v>
      </c>
      <c r="B410" s="48"/>
      <c r="C410" s="44" t="e">
        <f t="shared" si="8"/>
        <v>#REF!</v>
      </c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  <c r="BF410" s="44"/>
      <c r="BG410" s="44"/>
      <c r="BH410" s="44"/>
      <c r="BI410" s="44"/>
      <c r="BJ410" s="44"/>
      <c r="BK410" s="44"/>
      <c r="BL410" s="44"/>
      <c r="BM410" s="44"/>
      <c r="BN410" s="44"/>
      <c r="BO410" s="44"/>
      <c r="BP410" s="44"/>
      <c r="BQ410" s="44"/>
      <c r="BR410" s="44"/>
      <c r="BS410" s="44"/>
      <c r="BT410" s="44"/>
      <c r="BU410" s="44"/>
      <c r="BV410" s="44"/>
      <c r="BW410" s="44"/>
      <c r="BX410" s="44"/>
      <c r="BY410" s="44"/>
      <c r="BZ410" s="44"/>
      <c r="CA410" s="44"/>
      <c r="CB410" s="44"/>
      <c r="CC410" s="44"/>
      <c r="CD410" s="44"/>
      <c r="CE410" s="44"/>
      <c r="CF410" s="44"/>
      <c r="CG410" s="44"/>
      <c r="CH410" s="44"/>
      <c r="CI410" s="44"/>
      <c r="CJ410" s="44"/>
      <c r="CK410" s="44"/>
      <c r="CL410" s="44"/>
      <c r="CM410" s="44"/>
      <c r="CN410" s="44"/>
      <c r="CO410" s="44"/>
      <c r="CP410" s="44"/>
      <c r="CQ410" s="44"/>
      <c r="CR410" s="44"/>
      <c r="CS410" s="44"/>
      <c r="CT410" s="44"/>
      <c r="CU410" s="44"/>
      <c r="CV410" s="44"/>
      <c r="CW410" s="44"/>
      <c r="CX410" s="44"/>
      <c r="CY410" s="44"/>
      <c r="CZ410" s="44"/>
    </row>
    <row r="411" spans="1:104" hidden="1" outlineLevel="1" x14ac:dyDescent="0.25">
      <c r="A411" s="39" t="e">
        <f>IF(OR('Budget Project 1'!#REF!=#REF!,'Budget Project 1'!#REF!=#REF!),IF('Budget Project 1'!#REF!*'Budget Project 1'!#REF!&gt;(CEILING('Budget Project 1'!#REF!,1))*48,C$390,""),"")</f>
        <v>#REF!</v>
      </c>
      <c r="B411" s="48"/>
      <c r="C411" s="44" t="e">
        <f t="shared" si="8"/>
        <v>#REF!</v>
      </c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  <c r="BF411" s="44"/>
      <c r="BG411" s="44"/>
      <c r="BH411" s="44"/>
      <c r="BI411" s="44"/>
      <c r="BJ411" s="44"/>
      <c r="BK411" s="44"/>
      <c r="BL411" s="44"/>
      <c r="BM411" s="44"/>
      <c r="BN411" s="44"/>
      <c r="BO411" s="44"/>
      <c r="BP411" s="44"/>
      <c r="BQ411" s="44"/>
      <c r="BR411" s="44"/>
      <c r="BS411" s="44"/>
      <c r="BT411" s="44"/>
      <c r="BU411" s="44"/>
      <c r="BV411" s="44"/>
      <c r="BW411" s="44"/>
      <c r="BX411" s="44"/>
      <c r="BY411" s="44"/>
      <c r="BZ411" s="44"/>
      <c r="CA411" s="44"/>
      <c r="CB411" s="44"/>
      <c r="CC411" s="44"/>
      <c r="CD411" s="44"/>
      <c r="CE411" s="44"/>
      <c r="CF411" s="44"/>
      <c r="CG411" s="44"/>
      <c r="CH411" s="44"/>
      <c r="CI411" s="44"/>
      <c r="CJ411" s="44"/>
      <c r="CK411" s="44"/>
      <c r="CL411" s="44"/>
      <c r="CM411" s="44"/>
      <c r="CN411" s="44"/>
      <c r="CO411" s="44"/>
      <c r="CP411" s="44"/>
      <c r="CQ411" s="44"/>
      <c r="CR411" s="44"/>
      <c r="CS411" s="44"/>
      <c r="CT411" s="44"/>
      <c r="CU411" s="44"/>
      <c r="CV411" s="44"/>
      <c r="CW411" s="44"/>
      <c r="CX411" s="44"/>
      <c r="CY411" s="44"/>
      <c r="CZ411" s="44"/>
    </row>
    <row r="412" spans="1:104" hidden="1" outlineLevel="1" x14ac:dyDescent="0.25">
      <c r="A412" s="39" t="e">
        <f>IF(OR('Budget Project 1'!#REF!=#REF!,'Budget Project 1'!#REF!=#REF!),IF('Budget Project 1'!#REF!*'Budget Project 1'!#REF!&gt;(CEILING('Budget Project 1'!#REF!,1))*48,C$390,""),"")</f>
        <v>#REF!</v>
      </c>
      <c r="B412" s="48"/>
      <c r="C412" s="44" t="e">
        <f t="shared" si="8"/>
        <v>#REF!</v>
      </c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  <c r="BH412" s="44"/>
      <c r="BI412" s="44"/>
      <c r="BJ412" s="44"/>
      <c r="BK412" s="44"/>
      <c r="BL412" s="44"/>
      <c r="BM412" s="44"/>
      <c r="BN412" s="44"/>
      <c r="BO412" s="44"/>
      <c r="BP412" s="44"/>
      <c r="BQ412" s="44"/>
      <c r="BR412" s="44"/>
      <c r="BS412" s="44"/>
      <c r="BT412" s="44"/>
      <c r="BU412" s="44"/>
      <c r="BV412" s="44"/>
      <c r="BW412" s="44"/>
      <c r="BX412" s="44"/>
      <c r="BY412" s="44"/>
      <c r="BZ412" s="44"/>
      <c r="CA412" s="44"/>
      <c r="CB412" s="44"/>
      <c r="CC412" s="44"/>
      <c r="CD412" s="44"/>
      <c r="CE412" s="44"/>
      <c r="CF412" s="44"/>
      <c r="CG412" s="44"/>
      <c r="CH412" s="44"/>
      <c r="CI412" s="44"/>
      <c r="CJ412" s="44"/>
      <c r="CK412" s="44"/>
      <c r="CL412" s="44"/>
      <c r="CM412" s="44"/>
      <c r="CN412" s="44"/>
      <c r="CO412" s="44"/>
      <c r="CP412" s="44"/>
      <c r="CQ412" s="44"/>
      <c r="CR412" s="44"/>
      <c r="CS412" s="44"/>
      <c r="CT412" s="44"/>
      <c r="CU412" s="44"/>
      <c r="CV412" s="44"/>
      <c r="CW412" s="44"/>
      <c r="CX412" s="44"/>
      <c r="CY412" s="44"/>
      <c r="CZ412" s="44"/>
    </row>
    <row r="413" spans="1:104" hidden="1" outlineLevel="1" x14ac:dyDescent="0.25">
      <c r="A413" s="39" t="e">
        <f>IF(OR('Budget Project 1'!#REF!=#REF!,'Budget Project 1'!#REF!=#REF!),IF('Budget Project 1'!#REF!*'Budget Project 1'!#REF!&gt;(CEILING('Budget Project 1'!#REF!,1))*48,C$390,""),"")</f>
        <v>#REF!</v>
      </c>
      <c r="B413" s="48"/>
      <c r="C413" s="44" t="e">
        <f t="shared" si="8"/>
        <v>#REF!</v>
      </c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  <c r="BF413" s="44"/>
      <c r="BG413" s="44"/>
      <c r="BH413" s="44"/>
      <c r="BI413" s="44"/>
      <c r="BJ413" s="44"/>
      <c r="BK413" s="44"/>
      <c r="BL413" s="44"/>
      <c r="BM413" s="44"/>
      <c r="BN413" s="44"/>
      <c r="BO413" s="44"/>
      <c r="BP413" s="44"/>
      <c r="BQ413" s="44"/>
      <c r="BR413" s="44"/>
      <c r="BS413" s="44"/>
      <c r="BT413" s="44"/>
      <c r="BU413" s="44"/>
      <c r="BV413" s="44"/>
      <c r="BW413" s="44"/>
      <c r="BX413" s="44"/>
      <c r="BY413" s="44"/>
      <c r="BZ413" s="44"/>
      <c r="CA413" s="44"/>
      <c r="CB413" s="44"/>
      <c r="CC413" s="44"/>
      <c r="CD413" s="44"/>
      <c r="CE413" s="44"/>
      <c r="CF413" s="44"/>
      <c r="CG413" s="44"/>
      <c r="CH413" s="44"/>
      <c r="CI413" s="44"/>
      <c r="CJ413" s="44"/>
      <c r="CK413" s="44"/>
      <c r="CL413" s="44"/>
      <c r="CM413" s="44"/>
      <c r="CN413" s="44"/>
      <c r="CO413" s="44"/>
      <c r="CP413" s="44"/>
      <c r="CQ413" s="44"/>
      <c r="CR413" s="44"/>
      <c r="CS413" s="44"/>
      <c r="CT413" s="44"/>
      <c r="CU413" s="44"/>
      <c r="CV413" s="44"/>
      <c r="CW413" s="44"/>
      <c r="CX413" s="44"/>
      <c r="CY413" s="44"/>
      <c r="CZ413" s="44"/>
    </row>
    <row r="414" spans="1:104" hidden="1" outlineLevel="1" x14ac:dyDescent="0.25">
      <c r="A414" s="39" t="e">
        <f>IF(OR('Budget Project 1'!#REF!=#REF!,'Budget Project 1'!#REF!=#REF!),IF('Budget Project 1'!#REF!*'Budget Project 1'!#REF!&gt;(CEILING('Budget Project 1'!#REF!,1))*48,C$390,""),"")</f>
        <v>#REF!</v>
      </c>
      <c r="B414" s="48"/>
      <c r="C414" s="44" t="e">
        <f t="shared" si="8"/>
        <v>#REF!</v>
      </c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  <c r="BN414" s="44"/>
      <c r="BO414" s="44"/>
      <c r="BP414" s="44"/>
      <c r="BQ414" s="44"/>
      <c r="BR414" s="44"/>
      <c r="BS414" s="44"/>
      <c r="BT414" s="44"/>
      <c r="BU414" s="44"/>
      <c r="BV414" s="44"/>
      <c r="BW414" s="44"/>
      <c r="BX414" s="44"/>
      <c r="BY414" s="44"/>
      <c r="BZ414" s="44"/>
      <c r="CA414" s="44"/>
      <c r="CB414" s="44"/>
      <c r="CC414" s="44"/>
      <c r="CD414" s="44"/>
      <c r="CE414" s="44"/>
      <c r="CF414" s="44"/>
      <c r="CG414" s="44"/>
      <c r="CH414" s="44"/>
      <c r="CI414" s="44"/>
      <c r="CJ414" s="44"/>
      <c r="CK414" s="44"/>
      <c r="CL414" s="44"/>
      <c r="CM414" s="44"/>
      <c r="CN414" s="44"/>
      <c r="CO414" s="44"/>
      <c r="CP414" s="44"/>
      <c r="CQ414" s="44"/>
      <c r="CR414" s="44"/>
      <c r="CS414" s="44"/>
      <c r="CT414" s="44"/>
      <c r="CU414" s="44"/>
      <c r="CV414" s="44"/>
      <c r="CW414" s="44"/>
      <c r="CX414" s="44"/>
      <c r="CY414" s="44"/>
      <c r="CZ414" s="44"/>
    </row>
    <row r="415" spans="1:104" hidden="1" outlineLevel="1" x14ac:dyDescent="0.25">
      <c r="A415" s="39" t="e">
        <f>IF(OR('Budget Project 1'!#REF!=#REF!,'Budget Project 1'!#REF!=#REF!),IF('Budget Project 1'!#REF!*'Budget Project 1'!#REF!&gt;(CEILING('Budget Project 1'!#REF!,1))*48,C$390,""),"")</f>
        <v>#REF!</v>
      </c>
      <c r="B415" s="48"/>
      <c r="C415" s="44" t="e">
        <f t="shared" si="8"/>
        <v>#REF!</v>
      </c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  <c r="BF415" s="44"/>
      <c r="BG415" s="44"/>
      <c r="BH415" s="44"/>
      <c r="BI415" s="44"/>
      <c r="BJ415" s="44"/>
      <c r="BK415" s="44"/>
      <c r="BL415" s="44"/>
      <c r="BM415" s="44"/>
      <c r="BN415" s="44"/>
      <c r="BO415" s="44"/>
      <c r="BP415" s="44"/>
      <c r="BQ415" s="44"/>
      <c r="BR415" s="44"/>
      <c r="BS415" s="44"/>
      <c r="BT415" s="44"/>
      <c r="BU415" s="44"/>
      <c r="BV415" s="44"/>
      <c r="BW415" s="44"/>
      <c r="BX415" s="44"/>
      <c r="BY415" s="44"/>
      <c r="BZ415" s="44"/>
      <c r="CA415" s="44"/>
      <c r="CB415" s="44"/>
      <c r="CC415" s="44"/>
      <c r="CD415" s="44"/>
      <c r="CE415" s="44"/>
      <c r="CF415" s="44"/>
      <c r="CG415" s="44"/>
      <c r="CH415" s="44"/>
      <c r="CI415" s="44"/>
      <c r="CJ415" s="44"/>
      <c r="CK415" s="44"/>
      <c r="CL415" s="44"/>
      <c r="CM415" s="44"/>
      <c r="CN415" s="44"/>
      <c r="CO415" s="44"/>
      <c r="CP415" s="44"/>
      <c r="CQ415" s="44"/>
      <c r="CR415" s="44"/>
      <c r="CS415" s="44"/>
      <c r="CT415" s="44"/>
      <c r="CU415" s="44"/>
      <c r="CV415" s="44"/>
      <c r="CW415" s="44"/>
      <c r="CX415" s="44"/>
      <c r="CY415" s="44"/>
      <c r="CZ415" s="44"/>
    </row>
    <row r="416" spans="1:104" hidden="1" outlineLevel="1" x14ac:dyDescent="0.25">
      <c r="A416" s="39" t="e">
        <f>IF(OR('Budget Project 1'!#REF!=#REF!,'Budget Project 1'!#REF!=#REF!),IF('Budget Project 1'!#REF!*'Budget Project 1'!#REF!&gt;(CEILING('Budget Project 1'!#REF!,1))*48,C$390,""),"")</f>
        <v>#REF!</v>
      </c>
      <c r="B416" s="48"/>
      <c r="C416" s="44" t="e">
        <f t="shared" si="8"/>
        <v>#REF!</v>
      </c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  <c r="BF416" s="44"/>
      <c r="BG416" s="44"/>
      <c r="BH416" s="44"/>
      <c r="BI416" s="44"/>
      <c r="BJ416" s="44"/>
      <c r="BK416" s="44"/>
      <c r="BL416" s="44"/>
      <c r="BM416" s="44"/>
      <c r="BN416" s="44"/>
      <c r="BO416" s="44"/>
      <c r="BP416" s="44"/>
      <c r="BQ416" s="44"/>
      <c r="BR416" s="44"/>
      <c r="BS416" s="44"/>
      <c r="BT416" s="44"/>
      <c r="BU416" s="44"/>
      <c r="BV416" s="44"/>
      <c r="BW416" s="44"/>
      <c r="BX416" s="44"/>
      <c r="BY416" s="44"/>
      <c r="BZ416" s="44"/>
      <c r="CA416" s="44"/>
      <c r="CB416" s="44"/>
      <c r="CC416" s="44"/>
      <c r="CD416" s="44"/>
      <c r="CE416" s="44"/>
      <c r="CF416" s="44"/>
      <c r="CG416" s="44"/>
      <c r="CH416" s="44"/>
      <c r="CI416" s="44"/>
      <c r="CJ416" s="44"/>
      <c r="CK416" s="44"/>
      <c r="CL416" s="44"/>
      <c r="CM416" s="44"/>
      <c r="CN416" s="44"/>
      <c r="CO416" s="44"/>
      <c r="CP416" s="44"/>
      <c r="CQ416" s="44"/>
      <c r="CR416" s="44"/>
      <c r="CS416" s="44"/>
      <c r="CT416" s="44"/>
      <c r="CU416" s="44"/>
      <c r="CV416" s="44"/>
      <c r="CW416" s="44"/>
      <c r="CX416" s="44"/>
      <c r="CY416" s="44"/>
      <c r="CZ416" s="44"/>
    </row>
    <row r="417" spans="1:104" hidden="1" outlineLevel="1" x14ac:dyDescent="0.25">
      <c r="A417" s="39" t="e">
        <f>IF(OR('Budget Project 1'!#REF!=#REF!,'Budget Project 1'!#REF!=#REF!),IF('Budget Project 1'!#REF!*'Budget Project 1'!#REF!&gt;(CEILING('Budget Project 1'!#REF!,1))*48,C$390,""),"")</f>
        <v>#REF!</v>
      </c>
      <c r="B417" s="48"/>
      <c r="C417" s="44" t="e">
        <f t="shared" si="8"/>
        <v>#REF!</v>
      </c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  <c r="BF417" s="44"/>
      <c r="BG417" s="44"/>
      <c r="BH417" s="44"/>
      <c r="BI417" s="44"/>
      <c r="BJ417" s="44"/>
      <c r="BK417" s="44"/>
      <c r="BL417" s="44"/>
      <c r="BM417" s="44"/>
      <c r="BN417" s="44"/>
      <c r="BO417" s="44"/>
      <c r="BP417" s="44"/>
      <c r="BQ417" s="44"/>
      <c r="BR417" s="44"/>
      <c r="BS417" s="44"/>
      <c r="BT417" s="44"/>
      <c r="BU417" s="44"/>
      <c r="BV417" s="44"/>
      <c r="BW417" s="44"/>
      <c r="BX417" s="44"/>
      <c r="BY417" s="44"/>
      <c r="BZ417" s="44"/>
      <c r="CA417" s="44"/>
      <c r="CB417" s="44"/>
      <c r="CC417" s="44"/>
      <c r="CD417" s="44"/>
      <c r="CE417" s="44"/>
      <c r="CF417" s="44"/>
      <c r="CG417" s="44"/>
      <c r="CH417" s="44"/>
      <c r="CI417" s="44"/>
      <c r="CJ417" s="44"/>
      <c r="CK417" s="44"/>
      <c r="CL417" s="44"/>
      <c r="CM417" s="44"/>
      <c r="CN417" s="44"/>
      <c r="CO417" s="44"/>
      <c r="CP417" s="44"/>
      <c r="CQ417" s="44"/>
      <c r="CR417" s="44"/>
      <c r="CS417" s="44"/>
      <c r="CT417" s="44"/>
      <c r="CU417" s="44"/>
      <c r="CV417" s="44"/>
      <c r="CW417" s="44"/>
      <c r="CX417" s="44"/>
      <c r="CY417" s="44"/>
      <c r="CZ417" s="44"/>
    </row>
    <row r="418" spans="1:104" hidden="1" outlineLevel="1" x14ac:dyDescent="0.25">
      <c r="A418" s="39" t="e">
        <f>IF(OR('Budget Project 1'!#REF!=#REF!,'Budget Project 1'!#REF!=#REF!),IF('Budget Project 1'!#REF!*'Budget Project 1'!#REF!&gt;(CEILING('Budget Project 1'!#REF!,1))*48,C$390,""),"")</f>
        <v>#REF!</v>
      </c>
      <c r="B418" s="48"/>
      <c r="C418" s="44" t="e">
        <f t="shared" si="8"/>
        <v>#REF!</v>
      </c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  <c r="BF418" s="44"/>
      <c r="BG418" s="44"/>
      <c r="BH418" s="44"/>
      <c r="BI418" s="44"/>
      <c r="BJ418" s="44"/>
      <c r="BK418" s="44"/>
      <c r="BL418" s="44"/>
      <c r="BM418" s="44"/>
      <c r="BN418" s="44"/>
      <c r="BO418" s="44"/>
      <c r="BP418" s="44"/>
      <c r="BQ418" s="44"/>
      <c r="BR418" s="44"/>
      <c r="BS418" s="44"/>
      <c r="BT418" s="44"/>
      <c r="BU418" s="44"/>
      <c r="BV418" s="44"/>
      <c r="BW418" s="44"/>
      <c r="BX418" s="44"/>
      <c r="BY418" s="44"/>
      <c r="BZ418" s="44"/>
      <c r="CA418" s="44"/>
      <c r="CB418" s="44"/>
      <c r="CC418" s="44"/>
      <c r="CD418" s="44"/>
      <c r="CE418" s="44"/>
      <c r="CF418" s="44"/>
      <c r="CG418" s="44"/>
      <c r="CH418" s="44"/>
      <c r="CI418" s="44"/>
      <c r="CJ418" s="44"/>
      <c r="CK418" s="44"/>
      <c r="CL418" s="44"/>
      <c r="CM418" s="44"/>
      <c r="CN418" s="44"/>
      <c r="CO418" s="44"/>
      <c r="CP418" s="44"/>
      <c r="CQ418" s="44"/>
      <c r="CR418" s="44"/>
      <c r="CS418" s="44"/>
      <c r="CT418" s="44"/>
      <c r="CU418" s="44"/>
      <c r="CV418" s="44"/>
      <c r="CW418" s="44"/>
      <c r="CX418" s="44"/>
      <c r="CY418" s="44"/>
      <c r="CZ418" s="44"/>
    </row>
    <row r="419" spans="1:104" hidden="1" outlineLevel="1" x14ac:dyDescent="0.25">
      <c r="A419" s="39" t="e">
        <f>IF(OR('Budget Project 1'!#REF!=#REF!,'Budget Project 1'!#REF!=#REF!),IF('Budget Project 1'!#REF!*'Budget Project 1'!#REF!&gt;(CEILING('Budget Project 1'!#REF!,1))*48,C$390,""),"")</f>
        <v>#REF!</v>
      </c>
      <c r="B419" s="48"/>
      <c r="C419" s="44" t="e">
        <f t="shared" si="8"/>
        <v>#REF!</v>
      </c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  <c r="BH419" s="44"/>
      <c r="BI419" s="44"/>
      <c r="BJ419" s="44"/>
      <c r="BK419" s="44"/>
      <c r="BL419" s="44"/>
      <c r="BM419" s="44"/>
      <c r="BN419" s="44"/>
      <c r="BO419" s="44"/>
      <c r="BP419" s="44"/>
      <c r="BQ419" s="44"/>
      <c r="BR419" s="44"/>
      <c r="BS419" s="44"/>
      <c r="BT419" s="44"/>
      <c r="BU419" s="44"/>
      <c r="BV419" s="44"/>
      <c r="BW419" s="44"/>
      <c r="BX419" s="44"/>
      <c r="BY419" s="44"/>
      <c r="BZ419" s="44"/>
      <c r="CA419" s="44"/>
      <c r="CB419" s="44"/>
      <c r="CC419" s="44"/>
      <c r="CD419" s="44"/>
      <c r="CE419" s="44"/>
      <c r="CF419" s="44"/>
      <c r="CG419" s="44"/>
      <c r="CH419" s="44"/>
      <c r="CI419" s="44"/>
      <c r="CJ419" s="44"/>
      <c r="CK419" s="44"/>
      <c r="CL419" s="44"/>
      <c r="CM419" s="44"/>
      <c r="CN419" s="44"/>
      <c r="CO419" s="44"/>
      <c r="CP419" s="44"/>
      <c r="CQ419" s="44"/>
      <c r="CR419" s="44"/>
      <c r="CS419" s="44"/>
      <c r="CT419" s="44"/>
      <c r="CU419" s="44"/>
      <c r="CV419" s="44"/>
      <c r="CW419" s="44"/>
      <c r="CX419" s="44"/>
      <c r="CY419" s="44"/>
      <c r="CZ419" s="44"/>
    </row>
    <row r="420" spans="1:104" hidden="1" outlineLevel="1" x14ac:dyDescent="0.25">
      <c r="A420" s="39" t="e">
        <f>IF(OR('Budget Project 1'!#REF!=#REF!,'Budget Project 1'!#REF!=#REF!),IF('Budget Project 1'!#REF!*'Budget Project 1'!#REF!&gt;(CEILING('Budget Project 1'!#REF!,1))*48,C$390,""),"")</f>
        <v>#REF!</v>
      </c>
      <c r="B420" s="48"/>
      <c r="C420" s="44" t="e">
        <f t="shared" si="8"/>
        <v>#REF!</v>
      </c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  <c r="BH420" s="44"/>
      <c r="BI420" s="44"/>
      <c r="BJ420" s="44"/>
      <c r="BK420" s="44"/>
      <c r="BL420" s="44"/>
      <c r="BM420" s="44"/>
      <c r="BN420" s="44"/>
      <c r="BO420" s="44"/>
      <c r="BP420" s="44"/>
      <c r="BQ420" s="44"/>
      <c r="BR420" s="44"/>
      <c r="BS420" s="44"/>
      <c r="BT420" s="44"/>
      <c r="BU420" s="44"/>
      <c r="BV420" s="44"/>
      <c r="BW420" s="44"/>
      <c r="BX420" s="44"/>
      <c r="BY420" s="44"/>
      <c r="BZ420" s="44"/>
      <c r="CA420" s="44"/>
      <c r="CB420" s="44"/>
      <c r="CC420" s="44"/>
      <c r="CD420" s="44"/>
      <c r="CE420" s="44"/>
      <c r="CF420" s="44"/>
      <c r="CG420" s="44"/>
      <c r="CH420" s="44"/>
      <c r="CI420" s="44"/>
      <c r="CJ420" s="44"/>
      <c r="CK420" s="44"/>
      <c r="CL420" s="44"/>
      <c r="CM420" s="44"/>
      <c r="CN420" s="44"/>
      <c r="CO420" s="44"/>
      <c r="CP420" s="44"/>
      <c r="CQ420" s="44"/>
      <c r="CR420" s="44"/>
      <c r="CS420" s="44"/>
      <c r="CT420" s="44"/>
      <c r="CU420" s="44"/>
      <c r="CV420" s="44"/>
      <c r="CW420" s="44"/>
      <c r="CX420" s="44"/>
      <c r="CY420" s="44"/>
      <c r="CZ420" s="44"/>
    </row>
    <row r="421" spans="1:104" collapsed="1" x14ac:dyDescent="0.25">
      <c r="B421" s="48" t="s">
        <v>75</v>
      </c>
      <c r="C421" s="44" t="s">
        <v>55</v>
      </c>
      <c r="D421" s="44"/>
      <c r="E421" s="49">
        <f>IFERROR(MATCH(#REF!,'Budget Project 1'!$A$13:$A$24,0),0)</f>
        <v>0</v>
      </c>
      <c r="F421" s="49">
        <f>IFERROR(MATCH(#REF!,'Budget Project 1'!$A$13:$A$24,0),0)</f>
        <v>0</v>
      </c>
      <c r="G421" s="49">
        <f>IFERROR(MATCH(#REF!,'Budget Project 1'!$A$13:$A$24,0),0)</f>
        <v>0</v>
      </c>
      <c r="H421" s="49">
        <f>IFERROR(MATCH(#REF!,'Budget Project 1'!$A$13:$A$24,0),0)</f>
        <v>0</v>
      </c>
      <c r="I421" s="49">
        <f>SUM(E421:H421)</f>
        <v>0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  <c r="BS421" s="44"/>
      <c r="BT421" s="44"/>
      <c r="BU421" s="44"/>
      <c r="BV421" s="44"/>
      <c r="BW421" s="44"/>
      <c r="BX421" s="44"/>
      <c r="BY421" s="44"/>
      <c r="BZ421" s="44"/>
      <c r="CA421" s="44"/>
      <c r="CB421" s="44"/>
      <c r="CC421" s="44"/>
      <c r="CD421" s="44"/>
      <c r="CE421" s="44"/>
      <c r="CF421" s="44"/>
      <c r="CG421" s="44"/>
      <c r="CH421" s="44"/>
      <c r="CI421" s="44"/>
      <c r="CJ421" s="44"/>
      <c r="CK421" s="44"/>
      <c r="CL421" s="44"/>
      <c r="CM421" s="44"/>
      <c r="CN421" s="44"/>
      <c r="CO421" s="44"/>
      <c r="CP421" s="44"/>
      <c r="CQ421" s="44"/>
      <c r="CR421" s="44"/>
      <c r="CS421" s="44"/>
      <c r="CT421" s="44"/>
      <c r="CU421" s="44"/>
      <c r="CV421" s="44"/>
      <c r="CW421" s="44"/>
      <c r="CX421" s="44"/>
      <c r="CY421" s="44"/>
      <c r="CZ421" s="44"/>
    </row>
    <row r="422" spans="1:104" hidden="1" outlineLevel="1" x14ac:dyDescent="0.25">
      <c r="A422" s="39" t="e">
        <f>IF(AND($I$421&lt;1,OR('Budget Project 1'!A13=#REF!,'Budget Project 1'!A13=#REF!,'Budget Project 1'!A13=#REF!,'Budget Project 1'!A14=#REF!,'Budget Project 1'!A14=#REF!,'Budget Project 1'!A14=#REF!)),C$421,"")</f>
        <v>#REF!</v>
      </c>
      <c r="B422" s="44"/>
      <c r="C422" s="44" t="e">
        <f>IF(NOT(A422=""),"issue","")</f>
        <v>#REF!</v>
      </c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  <c r="BH422" s="44"/>
      <c r="BI422" s="44"/>
      <c r="BJ422" s="44"/>
      <c r="BK422" s="44"/>
      <c r="BL422" s="44"/>
      <c r="BM422" s="44"/>
      <c r="BN422" s="44"/>
      <c r="BO422" s="44"/>
      <c r="BP422" s="44"/>
      <c r="BQ422" s="44"/>
      <c r="BR422" s="44"/>
      <c r="BS422" s="44"/>
      <c r="BT422" s="44"/>
      <c r="BU422" s="44"/>
      <c r="BV422" s="44"/>
      <c r="BW422" s="44"/>
      <c r="BX422" s="44"/>
      <c r="BY422" s="44"/>
      <c r="BZ422" s="44"/>
      <c r="CA422" s="44"/>
      <c r="CB422" s="44"/>
      <c r="CC422" s="44"/>
      <c r="CD422" s="44"/>
      <c r="CE422" s="44"/>
      <c r="CF422" s="44"/>
      <c r="CG422" s="44"/>
      <c r="CH422" s="44"/>
      <c r="CI422" s="44"/>
      <c r="CJ422" s="44"/>
      <c r="CK422" s="44"/>
      <c r="CL422" s="44"/>
      <c r="CM422" s="44"/>
      <c r="CN422" s="44"/>
      <c r="CO422" s="44"/>
      <c r="CP422" s="44"/>
      <c r="CQ422" s="44"/>
      <c r="CR422" s="44"/>
      <c r="CS422" s="44"/>
      <c r="CT422" s="44"/>
      <c r="CU422" s="44"/>
      <c r="CV422" s="44"/>
      <c r="CW422" s="44"/>
      <c r="CX422" s="44"/>
      <c r="CY422" s="44"/>
      <c r="CZ422" s="44"/>
    </row>
    <row r="423" spans="1:104" hidden="1" outlineLevel="1" x14ac:dyDescent="0.25">
      <c r="A423" s="39" t="e">
        <f>IF(AND($I$421&lt;1,OR('Budget Project 1'!A14=#REF!,'Budget Project 1'!A14=#REF!,'Budget Project 1'!A14=#REF!,'Budget Project 1'!A15=#REF!,'Budget Project 1'!A15=#REF!,'Budget Project 1'!A15=#REF!)),C$421,"")</f>
        <v>#REF!</v>
      </c>
      <c r="B423" s="44"/>
      <c r="C423" s="44" t="e">
        <f t="shared" ref="C423:C451" si="9">IF(NOT(A423=""),"issue","")</f>
        <v>#REF!</v>
      </c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  <c r="BF423" s="44"/>
      <c r="BG423" s="44"/>
      <c r="BH423" s="44"/>
      <c r="BI423" s="44"/>
      <c r="BJ423" s="44"/>
      <c r="BK423" s="44"/>
      <c r="BL423" s="44"/>
      <c r="BM423" s="44"/>
      <c r="BN423" s="44"/>
      <c r="BO423" s="44"/>
      <c r="BP423" s="44"/>
      <c r="BQ423" s="44"/>
      <c r="BR423" s="44"/>
      <c r="BS423" s="44"/>
      <c r="BT423" s="44"/>
      <c r="BU423" s="44"/>
      <c r="BV423" s="44"/>
      <c r="BW423" s="44"/>
      <c r="BX423" s="44"/>
      <c r="BY423" s="44"/>
      <c r="BZ423" s="44"/>
      <c r="CA423" s="44"/>
      <c r="CB423" s="44"/>
      <c r="CC423" s="44"/>
      <c r="CD423" s="44"/>
      <c r="CE423" s="44"/>
      <c r="CF423" s="44"/>
      <c r="CG423" s="44"/>
      <c r="CH423" s="44"/>
      <c r="CI423" s="44"/>
      <c r="CJ423" s="44"/>
      <c r="CK423" s="44"/>
      <c r="CL423" s="44"/>
      <c r="CM423" s="44"/>
      <c r="CN423" s="44"/>
      <c r="CO423" s="44"/>
      <c r="CP423" s="44"/>
      <c r="CQ423" s="44"/>
      <c r="CR423" s="44"/>
      <c r="CS423" s="44"/>
      <c r="CT423" s="44"/>
      <c r="CU423" s="44"/>
      <c r="CV423" s="44"/>
      <c r="CW423" s="44"/>
      <c r="CX423" s="44"/>
      <c r="CY423" s="44"/>
      <c r="CZ423" s="44"/>
    </row>
    <row r="424" spans="1:104" hidden="1" outlineLevel="1" x14ac:dyDescent="0.25">
      <c r="A424" s="39" t="e">
        <f>IF(AND($I$421&lt;1,OR('Budget Project 1'!A15=#REF!,'Budget Project 1'!A15=#REF!,'Budget Project 1'!A15=#REF!,'Budget Project 1'!A16=#REF!,'Budget Project 1'!A16=#REF!,'Budget Project 1'!A16=#REF!)),C$421,"")</f>
        <v>#REF!</v>
      </c>
      <c r="B424" s="44"/>
      <c r="C424" s="44" t="e">
        <f t="shared" si="9"/>
        <v>#REF!</v>
      </c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  <c r="BN424" s="44"/>
      <c r="BO424" s="44"/>
      <c r="BP424" s="44"/>
      <c r="BQ424" s="44"/>
      <c r="BR424" s="44"/>
      <c r="BS424" s="44"/>
      <c r="BT424" s="44"/>
      <c r="BU424" s="44"/>
      <c r="BV424" s="44"/>
      <c r="BW424" s="44"/>
      <c r="BX424" s="44"/>
      <c r="BY424" s="44"/>
      <c r="BZ424" s="44"/>
      <c r="CA424" s="44"/>
      <c r="CB424" s="44"/>
      <c r="CC424" s="44"/>
      <c r="CD424" s="44"/>
      <c r="CE424" s="44"/>
      <c r="CF424" s="44"/>
      <c r="CG424" s="44"/>
      <c r="CH424" s="44"/>
      <c r="CI424" s="44"/>
      <c r="CJ424" s="44"/>
      <c r="CK424" s="44"/>
      <c r="CL424" s="44"/>
      <c r="CM424" s="44"/>
      <c r="CN424" s="44"/>
      <c r="CO424" s="44"/>
      <c r="CP424" s="44"/>
      <c r="CQ424" s="44"/>
      <c r="CR424" s="44"/>
      <c r="CS424" s="44"/>
      <c r="CT424" s="44"/>
      <c r="CU424" s="44"/>
      <c r="CV424" s="44"/>
      <c r="CW424" s="44"/>
      <c r="CX424" s="44"/>
      <c r="CY424" s="44"/>
      <c r="CZ424" s="44"/>
    </row>
    <row r="425" spans="1:104" hidden="1" outlineLevel="1" x14ac:dyDescent="0.25">
      <c r="A425" s="39" t="e">
        <f>IF(AND($I$421&lt;1,OR('Budget Project 1'!A16=#REF!,'Budget Project 1'!A16=#REF!,'Budget Project 1'!A16=#REF!,'Budget Project 1'!A17=#REF!,'Budget Project 1'!A17=#REF!,'Budget Project 1'!A17=#REF!)),C$421,"")</f>
        <v>#REF!</v>
      </c>
      <c r="B425" s="44"/>
      <c r="C425" s="44" t="e">
        <f t="shared" si="9"/>
        <v>#REF!</v>
      </c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  <c r="BN425" s="44"/>
      <c r="BO425" s="44"/>
      <c r="BP425" s="44"/>
      <c r="BQ425" s="44"/>
      <c r="BR425" s="44"/>
      <c r="BS425" s="44"/>
      <c r="BT425" s="44"/>
      <c r="BU425" s="44"/>
      <c r="BV425" s="44"/>
      <c r="BW425" s="44"/>
      <c r="BX425" s="44"/>
      <c r="BY425" s="44"/>
      <c r="BZ425" s="44"/>
      <c r="CA425" s="44"/>
      <c r="CB425" s="44"/>
      <c r="CC425" s="44"/>
      <c r="CD425" s="44"/>
      <c r="CE425" s="44"/>
      <c r="CF425" s="44"/>
      <c r="CG425" s="44"/>
      <c r="CH425" s="44"/>
      <c r="CI425" s="44"/>
      <c r="CJ425" s="44"/>
      <c r="CK425" s="44"/>
      <c r="CL425" s="44"/>
      <c r="CM425" s="44"/>
      <c r="CN425" s="44"/>
      <c r="CO425" s="44"/>
      <c r="CP425" s="44"/>
      <c r="CQ425" s="44"/>
      <c r="CR425" s="44"/>
      <c r="CS425" s="44"/>
      <c r="CT425" s="44"/>
      <c r="CU425" s="44"/>
      <c r="CV425" s="44"/>
      <c r="CW425" s="44"/>
      <c r="CX425" s="44"/>
      <c r="CY425" s="44"/>
      <c r="CZ425" s="44"/>
    </row>
    <row r="426" spans="1:104" hidden="1" outlineLevel="1" x14ac:dyDescent="0.25">
      <c r="A426" s="39" t="e">
        <f>IF(AND($I$421&lt;1,OR('Budget Project 1'!A17=#REF!,'Budget Project 1'!A17=#REF!,'Budget Project 1'!A17=#REF!,'Budget Project 1'!#REF!=#REF!,'Budget Project 1'!#REF!=#REF!,'Budget Project 1'!#REF!=#REF!)),C$421,"")</f>
        <v>#REF!</v>
      </c>
      <c r="B426" s="44"/>
      <c r="C426" s="44" t="e">
        <f t="shared" si="9"/>
        <v>#REF!</v>
      </c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  <c r="BF426" s="44"/>
      <c r="BG426" s="44"/>
      <c r="BH426" s="44"/>
      <c r="BI426" s="44"/>
      <c r="BJ426" s="44"/>
      <c r="BK426" s="44"/>
      <c r="BL426" s="44"/>
      <c r="BM426" s="44"/>
      <c r="BN426" s="44"/>
      <c r="BO426" s="44"/>
      <c r="BP426" s="44"/>
      <c r="BQ426" s="44"/>
      <c r="BR426" s="44"/>
      <c r="BS426" s="44"/>
      <c r="BT426" s="44"/>
      <c r="BU426" s="44"/>
      <c r="BV426" s="44"/>
      <c r="BW426" s="44"/>
      <c r="BX426" s="44"/>
      <c r="BY426" s="44"/>
      <c r="BZ426" s="44"/>
      <c r="CA426" s="44"/>
      <c r="CB426" s="44"/>
      <c r="CC426" s="44"/>
      <c r="CD426" s="44"/>
      <c r="CE426" s="44"/>
      <c r="CF426" s="44"/>
      <c r="CG426" s="44"/>
      <c r="CH426" s="44"/>
      <c r="CI426" s="44"/>
      <c r="CJ426" s="44"/>
      <c r="CK426" s="44"/>
      <c r="CL426" s="44"/>
      <c r="CM426" s="44"/>
      <c r="CN426" s="44"/>
      <c r="CO426" s="44"/>
      <c r="CP426" s="44"/>
      <c r="CQ426" s="44"/>
      <c r="CR426" s="44"/>
      <c r="CS426" s="44"/>
      <c r="CT426" s="44"/>
      <c r="CU426" s="44"/>
      <c r="CV426" s="44"/>
      <c r="CW426" s="44"/>
      <c r="CX426" s="44"/>
      <c r="CY426" s="44"/>
      <c r="CZ426" s="44"/>
    </row>
    <row r="427" spans="1:104" hidden="1" outlineLevel="1" x14ac:dyDescent="0.25">
      <c r="A427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27" s="44"/>
      <c r="C427" s="44" t="e">
        <f t="shared" si="9"/>
        <v>#REF!</v>
      </c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  <c r="BF427" s="44"/>
      <c r="BG427" s="44"/>
      <c r="BH427" s="44"/>
      <c r="BI427" s="44"/>
      <c r="BJ427" s="44"/>
      <c r="BK427" s="44"/>
      <c r="BL427" s="44"/>
      <c r="BM427" s="44"/>
      <c r="BN427" s="44"/>
      <c r="BO427" s="44"/>
      <c r="BP427" s="44"/>
      <c r="BQ427" s="44"/>
      <c r="BR427" s="44"/>
      <c r="BS427" s="44"/>
      <c r="BT427" s="44"/>
      <c r="BU427" s="44"/>
      <c r="BV427" s="44"/>
      <c r="BW427" s="44"/>
      <c r="BX427" s="44"/>
      <c r="BY427" s="44"/>
      <c r="BZ427" s="44"/>
      <c r="CA427" s="44"/>
      <c r="CB427" s="44"/>
      <c r="CC427" s="44"/>
      <c r="CD427" s="44"/>
      <c r="CE427" s="44"/>
      <c r="CF427" s="44"/>
      <c r="CG427" s="44"/>
      <c r="CH427" s="44"/>
      <c r="CI427" s="44"/>
      <c r="CJ427" s="44"/>
      <c r="CK427" s="44"/>
      <c r="CL427" s="44"/>
      <c r="CM427" s="44"/>
      <c r="CN427" s="44"/>
      <c r="CO427" s="44"/>
      <c r="CP427" s="44"/>
      <c r="CQ427" s="44"/>
      <c r="CR427" s="44"/>
      <c r="CS427" s="44"/>
      <c r="CT427" s="44"/>
      <c r="CU427" s="44"/>
      <c r="CV427" s="44"/>
      <c r="CW427" s="44"/>
      <c r="CX427" s="44"/>
      <c r="CY427" s="44"/>
      <c r="CZ427" s="44"/>
    </row>
    <row r="428" spans="1:104" hidden="1" outlineLevel="1" x14ac:dyDescent="0.25">
      <c r="A428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28" s="44"/>
      <c r="C428" s="44" t="e">
        <f t="shared" si="9"/>
        <v>#REF!</v>
      </c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  <c r="BF428" s="44"/>
      <c r="BG428" s="44"/>
      <c r="BH428" s="44"/>
      <c r="BI428" s="44"/>
      <c r="BJ428" s="44"/>
      <c r="BK428" s="44"/>
      <c r="BL428" s="44"/>
      <c r="BM428" s="44"/>
      <c r="BN428" s="44"/>
      <c r="BO428" s="44"/>
      <c r="BP428" s="44"/>
      <c r="BQ428" s="44"/>
      <c r="BR428" s="44"/>
      <c r="BS428" s="44"/>
      <c r="BT428" s="44"/>
      <c r="BU428" s="44"/>
      <c r="BV428" s="44"/>
      <c r="BW428" s="44"/>
      <c r="BX428" s="44"/>
      <c r="BY428" s="44"/>
      <c r="BZ428" s="44"/>
      <c r="CA428" s="44"/>
      <c r="CB428" s="44"/>
      <c r="CC428" s="44"/>
      <c r="CD428" s="44"/>
      <c r="CE428" s="44"/>
      <c r="CF428" s="44"/>
      <c r="CG428" s="44"/>
      <c r="CH428" s="44"/>
      <c r="CI428" s="44"/>
      <c r="CJ428" s="44"/>
      <c r="CK428" s="44"/>
      <c r="CL428" s="44"/>
      <c r="CM428" s="44"/>
      <c r="CN428" s="44"/>
      <c r="CO428" s="44"/>
      <c r="CP428" s="44"/>
      <c r="CQ428" s="44"/>
      <c r="CR428" s="44"/>
      <c r="CS428" s="44"/>
      <c r="CT428" s="44"/>
      <c r="CU428" s="44"/>
      <c r="CV428" s="44"/>
      <c r="CW428" s="44"/>
      <c r="CX428" s="44"/>
      <c r="CY428" s="44"/>
      <c r="CZ428" s="44"/>
    </row>
    <row r="429" spans="1:104" hidden="1" outlineLevel="1" x14ac:dyDescent="0.25">
      <c r="A429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29" s="44"/>
      <c r="C429" s="44" t="e">
        <f t="shared" si="9"/>
        <v>#REF!</v>
      </c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  <c r="BH429" s="44"/>
      <c r="BI429" s="44"/>
      <c r="BJ429" s="44"/>
      <c r="BK429" s="44"/>
      <c r="BL429" s="44"/>
      <c r="BM429" s="44"/>
      <c r="BN429" s="44"/>
      <c r="BO429" s="44"/>
      <c r="BP429" s="44"/>
      <c r="BQ429" s="44"/>
      <c r="BR429" s="44"/>
      <c r="BS429" s="44"/>
      <c r="BT429" s="44"/>
      <c r="BU429" s="44"/>
      <c r="BV429" s="44"/>
      <c r="BW429" s="44"/>
      <c r="BX429" s="44"/>
      <c r="BY429" s="44"/>
      <c r="BZ429" s="44"/>
      <c r="CA429" s="44"/>
      <c r="CB429" s="44"/>
      <c r="CC429" s="44"/>
      <c r="CD429" s="44"/>
      <c r="CE429" s="44"/>
      <c r="CF429" s="44"/>
      <c r="CG429" s="44"/>
      <c r="CH429" s="44"/>
      <c r="CI429" s="44"/>
      <c r="CJ429" s="44"/>
      <c r="CK429" s="44"/>
      <c r="CL429" s="44"/>
      <c r="CM429" s="44"/>
      <c r="CN429" s="44"/>
      <c r="CO429" s="44"/>
      <c r="CP429" s="44"/>
      <c r="CQ429" s="44"/>
      <c r="CR429" s="44"/>
      <c r="CS429" s="44"/>
      <c r="CT429" s="44"/>
      <c r="CU429" s="44"/>
      <c r="CV429" s="44"/>
      <c r="CW429" s="44"/>
      <c r="CX429" s="44"/>
      <c r="CY429" s="44"/>
      <c r="CZ429" s="44"/>
    </row>
    <row r="430" spans="1:104" hidden="1" outlineLevel="1" x14ac:dyDescent="0.25">
      <c r="A430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0" s="44"/>
      <c r="C430" s="44" t="e">
        <f t="shared" si="9"/>
        <v>#REF!</v>
      </c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  <c r="BH430" s="44"/>
      <c r="BI430" s="44"/>
      <c r="BJ430" s="44"/>
      <c r="BK430" s="44"/>
      <c r="BL430" s="44"/>
      <c r="BM430" s="44"/>
      <c r="BN430" s="44"/>
      <c r="BO430" s="44"/>
      <c r="BP430" s="44"/>
      <c r="BQ430" s="44"/>
      <c r="BR430" s="44"/>
      <c r="BS430" s="44"/>
      <c r="BT430" s="44"/>
      <c r="BU430" s="44"/>
      <c r="BV430" s="44"/>
      <c r="BW430" s="44"/>
      <c r="BX430" s="44"/>
      <c r="BY430" s="44"/>
      <c r="BZ430" s="44"/>
      <c r="CA430" s="44"/>
      <c r="CB430" s="44"/>
      <c r="CC430" s="44"/>
      <c r="CD430" s="44"/>
      <c r="CE430" s="44"/>
      <c r="CF430" s="44"/>
      <c r="CG430" s="44"/>
      <c r="CH430" s="44"/>
      <c r="CI430" s="44"/>
      <c r="CJ430" s="44"/>
      <c r="CK430" s="44"/>
      <c r="CL430" s="44"/>
      <c r="CM430" s="44"/>
      <c r="CN430" s="44"/>
      <c r="CO430" s="44"/>
      <c r="CP430" s="44"/>
      <c r="CQ430" s="44"/>
      <c r="CR430" s="44"/>
      <c r="CS430" s="44"/>
      <c r="CT430" s="44"/>
      <c r="CU430" s="44"/>
      <c r="CV430" s="44"/>
      <c r="CW430" s="44"/>
      <c r="CX430" s="44"/>
      <c r="CY430" s="44"/>
      <c r="CZ430" s="44"/>
    </row>
    <row r="431" spans="1:104" hidden="1" outlineLevel="1" x14ac:dyDescent="0.25">
      <c r="A431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1" s="44"/>
      <c r="C431" s="44" t="e">
        <f t="shared" si="9"/>
        <v>#REF!</v>
      </c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  <c r="BF431" s="44"/>
      <c r="BG431" s="44"/>
      <c r="BH431" s="44"/>
      <c r="BI431" s="44"/>
      <c r="BJ431" s="44"/>
      <c r="BK431" s="44"/>
      <c r="BL431" s="44"/>
      <c r="BM431" s="44"/>
      <c r="BN431" s="44"/>
      <c r="BO431" s="44"/>
      <c r="BP431" s="44"/>
      <c r="BQ431" s="44"/>
      <c r="BR431" s="44"/>
      <c r="BS431" s="44"/>
      <c r="BT431" s="44"/>
      <c r="BU431" s="44"/>
      <c r="BV431" s="44"/>
      <c r="BW431" s="44"/>
      <c r="BX431" s="44"/>
      <c r="BY431" s="44"/>
      <c r="BZ431" s="44"/>
      <c r="CA431" s="44"/>
      <c r="CB431" s="44"/>
      <c r="CC431" s="44"/>
      <c r="CD431" s="44"/>
      <c r="CE431" s="44"/>
      <c r="CF431" s="44"/>
      <c r="CG431" s="44"/>
      <c r="CH431" s="44"/>
      <c r="CI431" s="44"/>
      <c r="CJ431" s="44"/>
      <c r="CK431" s="44"/>
      <c r="CL431" s="44"/>
      <c r="CM431" s="44"/>
      <c r="CN431" s="44"/>
      <c r="CO431" s="44"/>
      <c r="CP431" s="44"/>
      <c r="CQ431" s="44"/>
      <c r="CR431" s="44"/>
      <c r="CS431" s="44"/>
      <c r="CT431" s="44"/>
      <c r="CU431" s="44"/>
      <c r="CV431" s="44"/>
      <c r="CW431" s="44"/>
      <c r="CX431" s="44"/>
      <c r="CY431" s="44"/>
      <c r="CZ431" s="44"/>
    </row>
    <row r="432" spans="1:104" hidden="1" outlineLevel="1" x14ac:dyDescent="0.25">
      <c r="A432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2" s="44"/>
      <c r="C432" s="44" t="e">
        <f t="shared" si="9"/>
        <v>#REF!</v>
      </c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  <c r="BH432" s="44"/>
      <c r="BI432" s="44"/>
      <c r="BJ432" s="44"/>
      <c r="BK432" s="44"/>
      <c r="BL432" s="44"/>
      <c r="BM432" s="44"/>
      <c r="BN432" s="44"/>
      <c r="BO432" s="44"/>
      <c r="BP432" s="44"/>
      <c r="BQ432" s="44"/>
      <c r="BR432" s="44"/>
      <c r="BS432" s="44"/>
      <c r="BT432" s="44"/>
      <c r="BU432" s="44"/>
      <c r="BV432" s="44"/>
      <c r="BW432" s="44"/>
      <c r="BX432" s="44"/>
      <c r="BY432" s="44"/>
      <c r="BZ432" s="44"/>
      <c r="CA432" s="44"/>
      <c r="CB432" s="44"/>
      <c r="CC432" s="44"/>
      <c r="CD432" s="44"/>
      <c r="CE432" s="44"/>
      <c r="CF432" s="44"/>
      <c r="CG432" s="44"/>
      <c r="CH432" s="44"/>
      <c r="CI432" s="44"/>
      <c r="CJ432" s="44"/>
      <c r="CK432" s="44"/>
      <c r="CL432" s="44"/>
      <c r="CM432" s="44"/>
      <c r="CN432" s="44"/>
      <c r="CO432" s="44"/>
      <c r="CP432" s="44"/>
      <c r="CQ432" s="44"/>
      <c r="CR432" s="44"/>
      <c r="CS432" s="44"/>
      <c r="CT432" s="44"/>
      <c r="CU432" s="44"/>
      <c r="CV432" s="44"/>
      <c r="CW432" s="44"/>
      <c r="CX432" s="44"/>
      <c r="CY432" s="44"/>
      <c r="CZ432" s="44"/>
    </row>
    <row r="433" spans="1:104" hidden="1" outlineLevel="1" x14ac:dyDescent="0.25">
      <c r="A433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3" s="44"/>
      <c r="C433" s="44" t="e">
        <f t="shared" si="9"/>
        <v>#REF!</v>
      </c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  <c r="BF433" s="44"/>
      <c r="BG433" s="44"/>
      <c r="BH433" s="44"/>
      <c r="BI433" s="44"/>
      <c r="BJ433" s="44"/>
      <c r="BK433" s="44"/>
      <c r="BL433" s="44"/>
      <c r="BM433" s="44"/>
      <c r="BN433" s="44"/>
      <c r="BO433" s="44"/>
      <c r="BP433" s="44"/>
      <c r="BQ433" s="44"/>
      <c r="BR433" s="44"/>
      <c r="BS433" s="44"/>
      <c r="BT433" s="44"/>
      <c r="BU433" s="44"/>
      <c r="BV433" s="44"/>
      <c r="BW433" s="44"/>
      <c r="BX433" s="44"/>
      <c r="BY433" s="44"/>
      <c r="BZ433" s="44"/>
      <c r="CA433" s="44"/>
      <c r="CB433" s="44"/>
      <c r="CC433" s="44"/>
      <c r="CD433" s="44"/>
      <c r="CE433" s="44"/>
      <c r="CF433" s="44"/>
      <c r="CG433" s="44"/>
      <c r="CH433" s="44"/>
      <c r="CI433" s="44"/>
      <c r="CJ433" s="44"/>
      <c r="CK433" s="44"/>
      <c r="CL433" s="44"/>
      <c r="CM433" s="44"/>
      <c r="CN433" s="44"/>
      <c r="CO433" s="44"/>
      <c r="CP433" s="44"/>
      <c r="CQ433" s="44"/>
      <c r="CR433" s="44"/>
      <c r="CS433" s="44"/>
      <c r="CT433" s="44"/>
      <c r="CU433" s="44"/>
      <c r="CV433" s="44"/>
      <c r="CW433" s="44"/>
      <c r="CX433" s="44"/>
      <c r="CY433" s="44"/>
      <c r="CZ433" s="44"/>
    </row>
    <row r="434" spans="1:104" hidden="1" outlineLevel="1" x14ac:dyDescent="0.25">
      <c r="A434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4" s="44"/>
      <c r="C434" s="44" t="e">
        <f t="shared" si="9"/>
        <v>#REF!</v>
      </c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  <c r="BF434" s="44"/>
      <c r="BG434" s="44"/>
      <c r="BH434" s="44"/>
      <c r="BI434" s="44"/>
      <c r="BJ434" s="44"/>
      <c r="BK434" s="44"/>
      <c r="BL434" s="44"/>
      <c r="BM434" s="44"/>
      <c r="BN434" s="44"/>
      <c r="BO434" s="44"/>
      <c r="BP434" s="44"/>
      <c r="BQ434" s="44"/>
      <c r="BR434" s="44"/>
      <c r="BS434" s="44"/>
      <c r="BT434" s="44"/>
      <c r="BU434" s="44"/>
      <c r="BV434" s="44"/>
      <c r="BW434" s="44"/>
      <c r="BX434" s="44"/>
      <c r="BY434" s="44"/>
      <c r="BZ434" s="44"/>
      <c r="CA434" s="44"/>
      <c r="CB434" s="44"/>
      <c r="CC434" s="44"/>
      <c r="CD434" s="44"/>
      <c r="CE434" s="44"/>
      <c r="CF434" s="44"/>
      <c r="CG434" s="44"/>
      <c r="CH434" s="44"/>
      <c r="CI434" s="44"/>
      <c r="CJ434" s="44"/>
      <c r="CK434" s="44"/>
      <c r="CL434" s="44"/>
      <c r="CM434" s="44"/>
      <c r="CN434" s="44"/>
      <c r="CO434" s="44"/>
      <c r="CP434" s="44"/>
      <c r="CQ434" s="44"/>
      <c r="CR434" s="44"/>
      <c r="CS434" s="44"/>
      <c r="CT434" s="44"/>
      <c r="CU434" s="44"/>
      <c r="CV434" s="44"/>
      <c r="CW434" s="44"/>
      <c r="CX434" s="44"/>
      <c r="CY434" s="44"/>
      <c r="CZ434" s="44"/>
    </row>
    <row r="435" spans="1:104" hidden="1" outlineLevel="1" x14ac:dyDescent="0.25">
      <c r="A435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5" s="44"/>
      <c r="C435" s="44" t="e">
        <f t="shared" si="9"/>
        <v>#REF!</v>
      </c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  <c r="BF435" s="44"/>
      <c r="BG435" s="44"/>
      <c r="BH435" s="44"/>
      <c r="BI435" s="44"/>
      <c r="BJ435" s="44"/>
      <c r="BK435" s="44"/>
      <c r="BL435" s="44"/>
      <c r="BM435" s="44"/>
      <c r="BN435" s="44"/>
      <c r="BO435" s="44"/>
      <c r="BP435" s="44"/>
      <c r="BQ435" s="44"/>
      <c r="BR435" s="44"/>
      <c r="BS435" s="44"/>
      <c r="BT435" s="44"/>
      <c r="BU435" s="44"/>
      <c r="BV435" s="44"/>
      <c r="BW435" s="44"/>
      <c r="BX435" s="44"/>
      <c r="BY435" s="44"/>
      <c r="BZ435" s="44"/>
      <c r="CA435" s="44"/>
      <c r="CB435" s="44"/>
      <c r="CC435" s="44"/>
      <c r="CD435" s="44"/>
      <c r="CE435" s="44"/>
      <c r="CF435" s="44"/>
      <c r="CG435" s="44"/>
      <c r="CH435" s="44"/>
      <c r="CI435" s="44"/>
      <c r="CJ435" s="44"/>
      <c r="CK435" s="44"/>
      <c r="CL435" s="44"/>
      <c r="CM435" s="44"/>
      <c r="CN435" s="44"/>
      <c r="CO435" s="44"/>
      <c r="CP435" s="44"/>
      <c r="CQ435" s="44"/>
      <c r="CR435" s="44"/>
      <c r="CS435" s="44"/>
      <c r="CT435" s="44"/>
      <c r="CU435" s="44"/>
      <c r="CV435" s="44"/>
      <c r="CW435" s="44"/>
      <c r="CX435" s="44"/>
      <c r="CY435" s="44"/>
      <c r="CZ435" s="44"/>
    </row>
    <row r="436" spans="1:104" hidden="1" outlineLevel="1" x14ac:dyDescent="0.25">
      <c r="A436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6" s="44"/>
      <c r="C436" s="44" t="e">
        <f t="shared" si="9"/>
        <v>#REF!</v>
      </c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  <c r="BN436" s="44"/>
      <c r="BO436" s="44"/>
      <c r="BP436" s="44"/>
      <c r="BQ436" s="44"/>
      <c r="BR436" s="44"/>
      <c r="BS436" s="44"/>
      <c r="BT436" s="44"/>
      <c r="BU436" s="44"/>
      <c r="BV436" s="44"/>
      <c r="BW436" s="44"/>
      <c r="BX436" s="44"/>
      <c r="BY436" s="44"/>
      <c r="BZ436" s="44"/>
      <c r="CA436" s="44"/>
      <c r="CB436" s="44"/>
      <c r="CC436" s="44"/>
      <c r="CD436" s="44"/>
      <c r="CE436" s="44"/>
      <c r="CF436" s="44"/>
      <c r="CG436" s="44"/>
      <c r="CH436" s="44"/>
      <c r="CI436" s="44"/>
      <c r="CJ436" s="44"/>
      <c r="CK436" s="44"/>
      <c r="CL436" s="44"/>
      <c r="CM436" s="44"/>
      <c r="CN436" s="44"/>
      <c r="CO436" s="44"/>
      <c r="CP436" s="44"/>
      <c r="CQ436" s="44"/>
      <c r="CR436" s="44"/>
      <c r="CS436" s="44"/>
      <c r="CT436" s="44"/>
      <c r="CU436" s="44"/>
      <c r="CV436" s="44"/>
      <c r="CW436" s="44"/>
      <c r="CX436" s="44"/>
      <c r="CY436" s="44"/>
      <c r="CZ436" s="44"/>
    </row>
    <row r="437" spans="1:104" hidden="1" outlineLevel="1" x14ac:dyDescent="0.25">
      <c r="A437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7" s="44"/>
      <c r="C437" s="44" t="e">
        <f t="shared" si="9"/>
        <v>#REF!</v>
      </c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  <c r="BF437" s="44"/>
      <c r="BG437" s="44"/>
      <c r="BH437" s="44"/>
      <c r="BI437" s="44"/>
      <c r="BJ437" s="44"/>
      <c r="BK437" s="44"/>
      <c r="BL437" s="44"/>
      <c r="BM437" s="44"/>
      <c r="BN437" s="44"/>
      <c r="BO437" s="44"/>
      <c r="BP437" s="44"/>
      <c r="BQ437" s="44"/>
      <c r="BR437" s="44"/>
      <c r="BS437" s="44"/>
      <c r="BT437" s="44"/>
      <c r="BU437" s="44"/>
      <c r="BV437" s="44"/>
      <c r="BW437" s="44"/>
      <c r="BX437" s="44"/>
      <c r="BY437" s="44"/>
      <c r="BZ437" s="44"/>
      <c r="CA437" s="44"/>
      <c r="CB437" s="44"/>
      <c r="CC437" s="44"/>
      <c r="CD437" s="44"/>
      <c r="CE437" s="44"/>
      <c r="CF437" s="44"/>
      <c r="CG437" s="44"/>
      <c r="CH437" s="44"/>
      <c r="CI437" s="44"/>
      <c r="CJ437" s="44"/>
      <c r="CK437" s="44"/>
      <c r="CL437" s="44"/>
      <c r="CM437" s="44"/>
      <c r="CN437" s="44"/>
      <c r="CO437" s="44"/>
      <c r="CP437" s="44"/>
      <c r="CQ437" s="44"/>
      <c r="CR437" s="44"/>
      <c r="CS437" s="44"/>
      <c r="CT437" s="44"/>
      <c r="CU437" s="44"/>
      <c r="CV437" s="44"/>
      <c r="CW437" s="44"/>
      <c r="CX437" s="44"/>
      <c r="CY437" s="44"/>
      <c r="CZ437" s="44"/>
    </row>
    <row r="438" spans="1:104" hidden="1" outlineLevel="1" x14ac:dyDescent="0.25">
      <c r="A438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8" s="44"/>
      <c r="C438" s="44" t="e">
        <f t="shared" si="9"/>
        <v>#REF!</v>
      </c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  <c r="BF438" s="44"/>
      <c r="BG438" s="44"/>
      <c r="BH438" s="44"/>
      <c r="BI438" s="44"/>
      <c r="BJ438" s="44"/>
      <c r="BK438" s="44"/>
      <c r="BL438" s="44"/>
      <c r="BM438" s="44"/>
      <c r="BN438" s="44"/>
      <c r="BO438" s="44"/>
      <c r="BP438" s="44"/>
      <c r="BQ438" s="44"/>
      <c r="BR438" s="44"/>
      <c r="BS438" s="44"/>
      <c r="BT438" s="44"/>
      <c r="BU438" s="44"/>
      <c r="BV438" s="44"/>
      <c r="BW438" s="44"/>
      <c r="BX438" s="44"/>
      <c r="BY438" s="44"/>
      <c r="BZ438" s="44"/>
      <c r="CA438" s="44"/>
      <c r="CB438" s="44"/>
      <c r="CC438" s="44"/>
      <c r="CD438" s="44"/>
      <c r="CE438" s="44"/>
      <c r="CF438" s="44"/>
      <c r="CG438" s="44"/>
      <c r="CH438" s="44"/>
      <c r="CI438" s="44"/>
      <c r="CJ438" s="44"/>
      <c r="CK438" s="44"/>
      <c r="CL438" s="44"/>
      <c r="CM438" s="44"/>
      <c r="CN438" s="44"/>
      <c r="CO438" s="44"/>
      <c r="CP438" s="44"/>
      <c r="CQ438" s="44"/>
      <c r="CR438" s="44"/>
      <c r="CS438" s="44"/>
      <c r="CT438" s="44"/>
      <c r="CU438" s="44"/>
      <c r="CV438" s="44"/>
      <c r="CW438" s="44"/>
      <c r="CX438" s="44"/>
      <c r="CY438" s="44"/>
      <c r="CZ438" s="44"/>
    </row>
    <row r="439" spans="1:104" hidden="1" outlineLevel="1" x14ac:dyDescent="0.25">
      <c r="A439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39" s="44"/>
      <c r="C439" s="44" t="e">
        <f t="shared" si="9"/>
        <v>#REF!</v>
      </c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44"/>
      <c r="AJ439" s="44"/>
      <c r="AK439" s="44"/>
      <c r="AL439" s="44"/>
      <c r="AM439" s="44"/>
      <c r="AN439" s="44"/>
      <c r="AO439" s="44"/>
      <c r="AP439" s="44"/>
      <c r="AQ439" s="44"/>
      <c r="AR439" s="44"/>
      <c r="AS439" s="44"/>
      <c r="AT439" s="44"/>
      <c r="AU439" s="44"/>
      <c r="AV439" s="44"/>
      <c r="AW439" s="44"/>
      <c r="AX439" s="44"/>
      <c r="AY439" s="44"/>
      <c r="AZ439" s="44"/>
      <c r="BA439" s="44"/>
      <c r="BB439" s="44"/>
      <c r="BC439" s="44"/>
      <c r="BD439" s="44"/>
      <c r="BE439" s="44"/>
      <c r="BF439" s="44"/>
      <c r="BG439" s="44"/>
      <c r="BH439" s="44"/>
      <c r="BI439" s="44"/>
      <c r="BJ439" s="44"/>
      <c r="BK439" s="44"/>
      <c r="BL439" s="44"/>
      <c r="BM439" s="44"/>
      <c r="BN439" s="44"/>
      <c r="BO439" s="44"/>
      <c r="BP439" s="44"/>
      <c r="BQ439" s="44"/>
      <c r="BR439" s="44"/>
      <c r="BS439" s="44"/>
      <c r="BT439" s="44"/>
      <c r="BU439" s="44"/>
      <c r="BV439" s="44"/>
      <c r="BW439" s="44"/>
      <c r="BX439" s="44"/>
      <c r="BY439" s="44"/>
      <c r="BZ439" s="44"/>
      <c r="CA439" s="44"/>
      <c r="CB439" s="44"/>
      <c r="CC439" s="44"/>
      <c r="CD439" s="44"/>
      <c r="CE439" s="44"/>
      <c r="CF439" s="44"/>
      <c r="CG439" s="44"/>
      <c r="CH439" s="44"/>
      <c r="CI439" s="44"/>
      <c r="CJ439" s="44"/>
      <c r="CK439" s="44"/>
      <c r="CL439" s="44"/>
      <c r="CM439" s="44"/>
      <c r="CN439" s="44"/>
      <c r="CO439" s="44"/>
      <c r="CP439" s="44"/>
      <c r="CQ439" s="44"/>
      <c r="CR439" s="44"/>
      <c r="CS439" s="44"/>
      <c r="CT439" s="44"/>
      <c r="CU439" s="44"/>
      <c r="CV439" s="44"/>
      <c r="CW439" s="44"/>
      <c r="CX439" s="44"/>
      <c r="CY439" s="44"/>
      <c r="CZ439" s="44"/>
    </row>
    <row r="440" spans="1:104" hidden="1" outlineLevel="1" x14ac:dyDescent="0.25">
      <c r="A440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0" s="44"/>
      <c r="C440" s="44" t="e">
        <f t="shared" si="9"/>
        <v>#REF!</v>
      </c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  <c r="AG440" s="44"/>
      <c r="AH440" s="44"/>
      <c r="AI440" s="44"/>
      <c r="AJ440" s="44"/>
      <c r="AK440" s="44"/>
      <c r="AL440" s="44"/>
      <c r="AM440" s="44"/>
      <c r="AN440" s="44"/>
      <c r="AO440" s="44"/>
      <c r="AP440" s="44"/>
      <c r="AQ440" s="44"/>
      <c r="AR440" s="44"/>
      <c r="AS440" s="44"/>
      <c r="AT440" s="44"/>
      <c r="AU440" s="44"/>
      <c r="AV440" s="44"/>
      <c r="AW440" s="44"/>
      <c r="AX440" s="44"/>
      <c r="AY440" s="44"/>
      <c r="AZ440" s="44"/>
      <c r="BA440" s="44"/>
      <c r="BB440" s="44"/>
      <c r="BC440" s="44"/>
      <c r="BD440" s="44"/>
      <c r="BE440" s="44"/>
      <c r="BF440" s="44"/>
      <c r="BG440" s="44"/>
      <c r="BH440" s="44"/>
      <c r="BI440" s="44"/>
      <c r="BJ440" s="44"/>
      <c r="BK440" s="44"/>
      <c r="BL440" s="44"/>
      <c r="BM440" s="44"/>
      <c r="BN440" s="44"/>
      <c r="BO440" s="44"/>
      <c r="BP440" s="44"/>
      <c r="BQ440" s="44"/>
      <c r="BR440" s="44"/>
      <c r="BS440" s="44"/>
      <c r="BT440" s="44"/>
      <c r="BU440" s="44"/>
      <c r="BV440" s="44"/>
      <c r="BW440" s="44"/>
      <c r="BX440" s="44"/>
      <c r="BY440" s="44"/>
      <c r="BZ440" s="44"/>
      <c r="CA440" s="44"/>
      <c r="CB440" s="44"/>
      <c r="CC440" s="44"/>
      <c r="CD440" s="44"/>
      <c r="CE440" s="44"/>
      <c r="CF440" s="44"/>
      <c r="CG440" s="44"/>
      <c r="CH440" s="44"/>
      <c r="CI440" s="44"/>
      <c r="CJ440" s="44"/>
      <c r="CK440" s="44"/>
      <c r="CL440" s="44"/>
      <c r="CM440" s="44"/>
      <c r="CN440" s="44"/>
      <c r="CO440" s="44"/>
      <c r="CP440" s="44"/>
      <c r="CQ440" s="44"/>
      <c r="CR440" s="44"/>
      <c r="CS440" s="44"/>
      <c r="CT440" s="44"/>
      <c r="CU440" s="44"/>
      <c r="CV440" s="44"/>
      <c r="CW440" s="44"/>
      <c r="CX440" s="44"/>
      <c r="CY440" s="44"/>
      <c r="CZ440" s="44"/>
    </row>
    <row r="441" spans="1:104" hidden="1" outlineLevel="1" x14ac:dyDescent="0.25">
      <c r="A441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1" s="44"/>
      <c r="C441" s="44" t="e">
        <f t="shared" si="9"/>
        <v>#REF!</v>
      </c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  <c r="AG441" s="44"/>
      <c r="AH441" s="44"/>
      <c r="AI441" s="44"/>
      <c r="AJ441" s="44"/>
      <c r="AK441" s="44"/>
      <c r="AL441" s="44"/>
      <c r="AM441" s="44"/>
      <c r="AN441" s="44"/>
      <c r="AO441" s="44"/>
      <c r="AP441" s="44"/>
      <c r="AQ441" s="44"/>
      <c r="AR441" s="44"/>
      <c r="AS441" s="44"/>
      <c r="AT441" s="44"/>
      <c r="AU441" s="44"/>
      <c r="AV441" s="44"/>
      <c r="AW441" s="44"/>
      <c r="AX441" s="44"/>
      <c r="AY441" s="44"/>
      <c r="AZ441" s="44"/>
      <c r="BA441" s="44"/>
      <c r="BB441" s="44"/>
      <c r="BC441" s="44"/>
      <c r="BD441" s="44"/>
      <c r="BE441" s="44"/>
      <c r="BF441" s="44"/>
      <c r="BG441" s="44"/>
      <c r="BH441" s="44"/>
      <c r="BI441" s="44"/>
      <c r="BJ441" s="44"/>
      <c r="BK441" s="44"/>
      <c r="BL441" s="44"/>
      <c r="BM441" s="44"/>
      <c r="BN441" s="44"/>
      <c r="BO441" s="44"/>
      <c r="BP441" s="44"/>
      <c r="BQ441" s="44"/>
      <c r="BR441" s="44"/>
      <c r="BS441" s="44"/>
      <c r="BT441" s="44"/>
      <c r="BU441" s="44"/>
      <c r="BV441" s="44"/>
      <c r="BW441" s="44"/>
      <c r="BX441" s="44"/>
      <c r="BY441" s="44"/>
      <c r="BZ441" s="44"/>
      <c r="CA441" s="44"/>
      <c r="CB441" s="44"/>
      <c r="CC441" s="44"/>
      <c r="CD441" s="44"/>
      <c r="CE441" s="44"/>
      <c r="CF441" s="44"/>
      <c r="CG441" s="44"/>
      <c r="CH441" s="44"/>
      <c r="CI441" s="44"/>
      <c r="CJ441" s="44"/>
      <c r="CK441" s="44"/>
      <c r="CL441" s="44"/>
      <c r="CM441" s="44"/>
      <c r="CN441" s="44"/>
      <c r="CO441" s="44"/>
      <c r="CP441" s="44"/>
      <c r="CQ441" s="44"/>
      <c r="CR441" s="44"/>
      <c r="CS441" s="44"/>
      <c r="CT441" s="44"/>
      <c r="CU441" s="44"/>
      <c r="CV441" s="44"/>
      <c r="CW441" s="44"/>
      <c r="CX441" s="44"/>
      <c r="CY441" s="44"/>
      <c r="CZ441" s="44"/>
    </row>
    <row r="442" spans="1:104" hidden="1" outlineLevel="1" x14ac:dyDescent="0.25">
      <c r="A442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2" s="44"/>
      <c r="C442" s="44" t="e">
        <f t="shared" si="9"/>
        <v>#REF!</v>
      </c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44"/>
      <c r="AJ442" s="44"/>
      <c r="AK442" s="44"/>
      <c r="AL442" s="44"/>
      <c r="AM442" s="44"/>
      <c r="AN442" s="44"/>
      <c r="AO442" s="44"/>
      <c r="AP442" s="44"/>
      <c r="AQ442" s="44"/>
      <c r="AR442" s="44"/>
      <c r="AS442" s="44"/>
      <c r="AT442" s="44"/>
      <c r="AU442" s="44"/>
      <c r="AV442" s="44"/>
      <c r="AW442" s="44"/>
      <c r="AX442" s="44"/>
      <c r="AY442" s="44"/>
      <c r="AZ442" s="44"/>
      <c r="BA442" s="44"/>
      <c r="BB442" s="44"/>
      <c r="BC442" s="44"/>
      <c r="BD442" s="44"/>
      <c r="BE442" s="44"/>
      <c r="BF442" s="44"/>
      <c r="BG442" s="44"/>
      <c r="BH442" s="44"/>
      <c r="BI442" s="44"/>
      <c r="BJ442" s="44"/>
      <c r="BK442" s="44"/>
      <c r="BL442" s="44"/>
      <c r="BM442" s="44"/>
      <c r="BN442" s="44"/>
      <c r="BO442" s="44"/>
      <c r="BP442" s="44"/>
      <c r="BQ442" s="44"/>
      <c r="BR442" s="44"/>
      <c r="BS442" s="44"/>
      <c r="BT442" s="44"/>
      <c r="BU442" s="44"/>
      <c r="BV442" s="44"/>
      <c r="BW442" s="44"/>
      <c r="BX442" s="44"/>
      <c r="BY442" s="44"/>
      <c r="BZ442" s="44"/>
      <c r="CA442" s="44"/>
      <c r="CB442" s="44"/>
      <c r="CC442" s="44"/>
      <c r="CD442" s="44"/>
      <c r="CE442" s="44"/>
      <c r="CF442" s="44"/>
      <c r="CG442" s="44"/>
      <c r="CH442" s="44"/>
      <c r="CI442" s="44"/>
      <c r="CJ442" s="44"/>
      <c r="CK442" s="44"/>
      <c r="CL442" s="44"/>
      <c r="CM442" s="44"/>
      <c r="CN442" s="44"/>
      <c r="CO442" s="44"/>
      <c r="CP442" s="44"/>
      <c r="CQ442" s="44"/>
      <c r="CR442" s="44"/>
      <c r="CS442" s="44"/>
      <c r="CT442" s="44"/>
      <c r="CU442" s="44"/>
      <c r="CV442" s="44"/>
      <c r="CW442" s="44"/>
      <c r="CX442" s="44"/>
      <c r="CY442" s="44"/>
      <c r="CZ442" s="44"/>
    </row>
    <row r="443" spans="1:104" hidden="1" outlineLevel="1" x14ac:dyDescent="0.25">
      <c r="A443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3" s="44"/>
      <c r="C443" s="44" t="e">
        <f t="shared" si="9"/>
        <v>#REF!</v>
      </c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  <c r="AG443" s="44"/>
      <c r="AH443" s="44"/>
      <c r="AI443" s="44"/>
      <c r="AJ443" s="44"/>
      <c r="AK443" s="44"/>
      <c r="AL443" s="44"/>
      <c r="AM443" s="44"/>
      <c r="AN443" s="44"/>
      <c r="AO443" s="44"/>
      <c r="AP443" s="44"/>
      <c r="AQ443" s="44"/>
      <c r="AR443" s="44"/>
      <c r="AS443" s="44"/>
      <c r="AT443" s="44"/>
      <c r="AU443" s="44"/>
      <c r="AV443" s="44"/>
      <c r="AW443" s="44"/>
      <c r="AX443" s="44"/>
      <c r="AY443" s="44"/>
      <c r="AZ443" s="44"/>
      <c r="BA443" s="44"/>
      <c r="BB443" s="44"/>
      <c r="BC443" s="44"/>
      <c r="BD443" s="44"/>
      <c r="BE443" s="44"/>
      <c r="BF443" s="44"/>
      <c r="BG443" s="44"/>
      <c r="BH443" s="44"/>
      <c r="BI443" s="44"/>
      <c r="BJ443" s="44"/>
      <c r="BK443" s="44"/>
      <c r="BL443" s="44"/>
      <c r="BM443" s="44"/>
      <c r="BN443" s="44"/>
      <c r="BO443" s="44"/>
      <c r="BP443" s="44"/>
      <c r="BQ443" s="44"/>
      <c r="BR443" s="44"/>
      <c r="BS443" s="44"/>
      <c r="BT443" s="44"/>
      <c r="BU443" s="44"/>
      <c r="BV443" s="44"/>
      <c r="BW443" s="44"/>
      <c r="BX443" s="44"/>
      <c r="BY443" s="44"/>
      <c r="BZ443" s="44"/>
      <c r="CA443" s="44"/>
      <c r="CB443" s="44"/>
      <c r="CC443" s="44"/>
      <c r="CD443" s="44"/>
      <c r="CE443" s="44"/>
      <c r="CF443" s="44"/>
      <c r="CG443" s="44"/>
      <c r="CH443" s="44"/>
      <c r="CI443" s="44"/>
      <c r="CJ443" s="44"/>
      <c r="CK443" s="44"/>
      <c r="CL443" s="44"/>
      <c r="CM443" s="44"/>
      <c r="CN443" s="44"/>
      <c r="CO443" s="44"/>
      <c r="CP443" s="44"/>
      <c r="CQ443" s="44"/>
      <c r="CR443" s="44"/>
      <c r="CS443" s="44"/>
      <c r="CT443" s="44"/>
      <c r="CU443" s="44"/>
      <c r="CV443" s="44"/>
      <c r="CW443" s="44"/>
      <c r="CX443" s="44"/>
      <c r="CY443" s="44"/>
      <c r="CZ443" s="44"/>
    </row>
    <row r="444" spans="1:104" hidden="1" outlineLevel="1" x14ac:dyDescent="0.25">
      <c r="A444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4" s="44"/>
      <c r="C444" s="44" t="e">
        <f t="shared" si="9"/>
        <v>#REF!</v>
      </c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44"/>
      <c r="AJ444" s="44"/>
      <c r="AK444" s="44"/>
      <c r="AL444" s="44"/>
      <c r="AM444" s="44"/>
      <c r="AN444" s="44"/>
      <c r="AO444" s="44"/>
      <c r="AP444" s="44"/>
      <c r="AQ444" s="44"/>
      <c r="AR444" s="44"/>
      <c r="AS444" s="44"/>
      <c r="AT444" s="44"/>
      <c r="AU444" s="44"/>
      <c r="AV444" s="44"/>
      <c r="AW444" s="44"/>
      <c r="AX444" s="44"/>
      <c r="AY444" s="44"/>
      <c r="AZ444" s="44"/>
      <c r="BA444" s="44"/>
      <c r="BB444" s="44"/>
      <c r="BC444" s="44"/>
      <c r="BD444" s="44"/>
      <c r="BE444" s="44"/>
      <c r="BF444" s="44"/>
      <c r="BG444" s="44"/>
      <c r="BH444" s="44"/>
      <c r="BI444" s="44"/>
      <c r="BJ444" s="44"/>
      <c r="BK444" s="44"/>
      <c r="BL444" s="44"/>
      <c r="BM444" s="44"/>
      <c r="BN444" s="44"/>
      <c r="BO444" s="44"/>
      <c r="BP444" s="44"/>
      <c r="BQ444" s="44"/>
      <c r="BR444" s="44"/>
      <c r="BS444" s="44"/>
      <c r="BT444" s="44"/>
      <c r="BU444" s="44"/>
      <c r="BV444" s="44"/>
      <c r="BW444" s="44"/>
      <c r="BX444" s="44"/>
      <c r="BY444" s="44"/>
      <c r="BZ444" s="44"/>
      <c r="CA444" s="44"/>
      <c r="CB444" s="44"/>
      <c r="CC444" s="44"/>
      <c r="CD444" s="44"/>
      <c r="CE444" s="44"/>
      <c r="CF444" s="44"/>
      <c r="CG444" s="44"/>
      <c r="CH444" s="44"/>
      <c r="CI444" s="44"/>
      <c r="CJ444" s="44"/>
      <c r="CK444" s="44"/>
      <c r="CL444" s="44"/>
      <c r="CM444" s="44"/>
      <c r="CN444" s="44"/>
      <c r="CO444" s="44"/>
      <c r="CP444" s="44"/>
      <c r="CQ444" s="44"/>
      <c r="CR444" s="44"/>
      <c r="CS444" s="44"/>
      <c r="CT444" s="44"/>
      <c r="CU444" s="44"/>
      <c r="CV444" s="44"/>
      <c r="CW444" s="44"/>
      <c r="CX444" s="44"/>
      <c r="CY444" s="44"/>
      <c r="CZ444" s="44"/>
    </row>
    <row r="445" spans="1:104" hidden="1" outlineLevel="1" x14ac:dyDescent="0.25">
      <c r="A445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5" s="44"/>
      <c r="C445" s="44" t="e">
        <f t="shared" si="9"/>
        <v>#REF!</v>
      </c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  <c r="AG445" s="44"/>
      <c r="AH445" s="44"/>
      <c r="AI445" s="44"/>
      <c r="AJ445" s="44"/>
      <c r="AK445" s="44"/>
      <c r="AL445" s="44"/>
      <c r="AM445" s="44"/>
      <c r="AN445" s="44"/>
      <c r="AO445" s="44"/>
      <c r="AP445" s="44"/>
      <c r="AQ445" s="44"/>
      <c r="AR445" s="44"/>
      <c r="AS445" s="44"/>
      <c r="AT445" s="44"/>
      <c r="AU445" s="44"/>
      <c r="AV445" s="44"/>
      <c r="AW445" s="44"/>
      <c r="AX445" s="44"/>
      <c r="AY445" s="44"/>
      <c r="AZ445" s="44"/>
      <c r="BA445" s="44"/>
      <c r="BB445" s="44"/>
      <c r="BC445" s="44"/>
      <c r="BD445" s="44"/>
      <c r="BE445" s="44"/>
      <c r="BF445" s="44"/>
      <c r="BG445" s="44"/>
      <c r="BH445" s="44"/>
      <c r="BI445" s="44"/>
      <c r="BJ445" s="44"/>
      <c r="BK445" s="44"/>
      <c r="BL445" s="44"/>
      <c r="BM445" s="44"/>
      <c r="BN445" s="44"/>
      <c r="BO445" s="44"/>
      <c r="BP445" s="44"/>
      <c r="BQ445" s="44"/>
      <c r="BR445" s="44"/>
      <c r="BS445" s="44"/>
      <c r="BT445" s="44"/>
      <c r="BU445" s="44"/>
      <c r="BV445" s="44"/>
      <c r="BW445" s="44"/>
      <c r="BX445" s="44"/>
      <c r="BY445" s="44"/>
      <c r="BZ445" s="44"/>
      <c r="CA445" s="44"/>
      <c r="CB445" s="44"/>
      <c r="CC445" s="44"/>
      <c r="CD445" s="44"/>
      <c r="CE445" s="44"/>
      <c r="CF445" s="44"/>
      <c r="CG445" s="44"/>
      <c r="CH445" s="44"/>
      <c r="CI445" s="44"/>
      <c r="CJ445" s="44"/>
      <c r="CK445" s="44"/>
      <c r="CL445" s="44"/>
      <c r="CM445" s="44"/>
      <c r="CN445" s="44"/>
      <c r="CO445" s="44"/>
      <c r="CP445" s="44"/>
      <c r="CQ445" s="44"/>
      <c r="CR445" s="44"/>
      <c r="CS445" s="44"/>
      <c r="CT445" s="44"/>
      <c r="CU445" s="44"/>
      <c r="CV445" s="44"/>
      <c r="CW445" s="44"/>
      <c r="CX445" s="44"/>
      <c r="CY445" s="44"/>
      <c r="CZ445" s="44"/>
    </row>
    <row r="446" spans="1:104" hidden="1" outlineLevel="1" x14ac:dyDescent="0.25">
      <c r="A446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6" s="44"/>
      <c r="C446" s="44" t="e">
        <f t="shared" si="9"/>
        <v>#REF!</v>
      </c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44"/>
      <c r="AI446" s="44"/>
      <c r="AJ446" s="44"/>
      <c r="AK446" s="44"/>
      <c r="AL446" s="44"/>
      <c r="AM446" s="44"/>
      <c r="AN446" s="44"/>
      <c r="AO446" s="44"/>
      <c r="AP446" s="44"/>
      <c r="AQ446" s="44"/>
      <c r="AR446" s="44"/>
      <c r="AS446" s="44"/>
      <c r="AT446" s="44"/>
      <c r="AU446" s="44"/>
      <c r="AV446" s="44"/>
      <c r="AW446" s="44"/>
      <c r="AX446" s="44"/>
      <c r="AY446" s="44"/>
      <c r="AZ446" s="44"/>
      <c r="BA446" s="44"/>
      <c r="BB446" s="44"/>
      <c r="BC446" s="44"/>
      <c r="BD446" s="44"/>
      <c r="BE446" s="44"/>
      <c r="BF446" s="44"/>
      <c r="BG446" s="44"/>
      <c r="BH446" s="44"/>
      <c r="BI446" s="44"/>
      <c r="BJ446" s="44"/>
      <c r="BK446" s="44"/>
      <c r="BL446" s="44"/>
      <c r="BM446" s="44"/>
      <c r="BN446" s="44"/>
      <c r="BO446" s="44"/>
      <c r="BP446" s="44"/>
      <c r="BQ446" s="44"/>
      <c r="BR446" s="44"/>
      <c r="BS446" s="44"/>
      <c r="BT446" s="44"/>
      <c r="BU446" s="44"/>
      <c r="BV446" s="44"/>
      <c r="BW446" s="44"/>
      <c r="BX446" s="44"/>
      <c r="BY446" s="44"/>
      <c r="BZ446" s="44"/>
      <c r="CA446" s="44"/>
      <c r="CB446" s="44"/>
      <c r="CC446" s="44"/>
      <c r="CD446" s="44"/>
      <c r="CE446" s="44"/>
      <c r="CF446" s="44"/>
      <c r="CG446" s="44"/>
      <c r="CH446" s="44"/>
      <c r="CI446" s="44"/>
      <c r="CJ446" s="44"/>
      <c r="CK446" s="44"/>
      <c r="CL446" s="44"/>
      <c r="CM446" s="44"/>
      <c r="CN446" s="44"/>
      <c r="CO446" s="44"/>
      <c r="CP446" s="44"/>
      <c r="CQ446" s="44"/>
      <c r="CR446" s="44"/>
      <c r="CS446" s="44"/>
      <c r="CT446" s="44"/>
      <c r="CU446" s="44"/>
      <c r="CV446" s="44"/>
      <c r="CW446" s="44"/>
      <c r="CX446" s="44"/>
      <c r="CY446" s="44"/>
      <c r="CZ446" s="44"/>
    </row>
    <row r="447" spans="1:104" hidden="1" outlineLevel="1" x14ac:dyDescent="0.25">
      <c r="A447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7" s="44"/>
      <c r="C447" s="44" t="e">
        <f t="shared" si="9"/>
        <v>#REF!</v>
      </c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  <c r="BN447" s="44"/>
      <c r="BO447" s="44"/>
      <c r="BP447" s="44"/>
      <c r="BQ447" s="44"/>
      <c r="BR447" s="44"/>
      <c r="BS447" s="44"/>
      <c r="BT447" s="44"/>
      <c r="BU447" s="44"/>
      <c r="BV447" s="44"/>
      <c r="BW447" s="44"/>
      <c r="BX447" s="44"/>
      <c r="BY447" s="44"/>
      <c r="BZ447" s="44"/>
      <c r="CA447" s="44"/>
      <c r="CB447" s="44"/>
      <c r="CC447" s="44"/>
      <c r="CD447" s="44"/>
      <c r="CE447" s="44"/>
      <c r="CF447" s="44"/>
      <c r="CG447" s="44"/>
      <c r="CH447" s="44"/>
      <c r="CI447" s="44"/>
      <c r="CJ447" s="44"/>
      <c r="CK447" s="44"/>
      <c r="CL447" s="44"/>
      <c r="CM447" s="44"/>
      <c r="CN447" s="44"/>
      <c r="CO447" s="44"/>
      <c r="CP447" s="44"/>
      <c r="CQ447" s="44"/>
      <c r="CR447" s="44"/>
      <c r="CS447" s="44"/>
      <c r="CT447" s="44"/>
      <c r="CU447" s="44"/>
      <c r="CV447" s="44"/>
      <c r="CW447" s="44"/>
      <c r="CX447" s="44"/>
      <c r="CY447" s="44"/>
      <c r="CZ447" s="44"/>
    </row>
    <row r="448" spans="1:104" hidden="1" outlineLevel="1" x14ac:dyDescent="0.25">
      <c r="A448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8" s="44"/>
      <c r="C448" s="44" t="e">
        <f t="shared" si="9"/>
        <v>#REF!</v>
      </c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  <c r="BF448" s="44"/>
      <c r="BG448" s="44"/>
      <c r="BH448" s="44"/>
      <c r="BI448" s="44"/>
      <c r="BJ448" s="44"/>
      <c r="BK448" s="44"/>
      <c r="BL448" s="44"/>
      <c r="BM448" s="44"/>
      <c r="BN448" s="44"/>
      <c r="BO448" s="44"/>
      <c r="BP448" s="44"/>
      <c r="BQ448" s="44"/>
      <c r="BR448" s="44"/>
      <c r="BS448" s="44"/>
      <c r="BT448" s="44"/>
      <c r="BU448" s="44"/>
      <c r="BV448" s="44"/>
      <c r="BW448" s="44"/>
      <c r="BX448" s="44"/>
      <c r="BY448" s="44"/>
      <c r="BZ448" s="44"/>
      <c r="CA448" s="44"/>
      <c r="CB448" s="44"/>
      <c r="CC448" s="44"/>
      <c r="CD448" s="44"/>
      <c r="CE448" s="44"/>
      <c r="CF448" s="44"/>
      <c r="CG448" s="44"/>
      <c r="CH448" s="44"/>
      <c r="CI448" s="44"/>
      <c r="CJ448" s="44"/>
      <c r="CK448" s="44"/>
      <c r="CL448" s="44"/>
      <c r="CM448" s="44"/>
      <c r="CN448" s="44"/>
      <c r="CO448" s="44"/>
      <c r="CP448" s="44"/>
      <c r="CQ448" s="44"/>
      <c r="CR448" s="44"/>
      <c r="CS448" s="44"/>
      <c r="CT448" s="44"/>
      <c r="CU448" s="44"/>
      <c r="CV448" s="44"/>
      <c r="CW448" s="44"/>
      <c r="CX448" s="44"/>
      <c r="CY448" s="44"/>
      <c r="CZ448" s="44"/>
    </row>
    <row r="449" spans="1:104" hidden="1" outlineLevel="1" x14ac:dyDescent="0.25">
      <c r="A449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49" s="44"/>
      <c r="C449" s="44" t="e">
        <f t="shared" si="9"/>
        <v>#REF!</v>
      </c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  <c r="BF449" s="44"/>
      <c r="BG449" s="44"/>
      <c r="BH449" s="44"/>
      <c r="BI449" s="44"/>
      <c r="BJ449" s="44"/>
      <c r="BK449" s="44"/>
      <c r="BL449" s="44"/>
      <c r="BM449" s="44"/>
      <c r="BN449" s="44"/>
      <c r="BO449" s="44"/>
      <c r="BP449" s="44"/>
      <c r="BQ449" s="44"/>
      <c r="BR449" s="44"/>
      <c r="BS449" s="44"/>
      <c r="BT449" s="44"/>
      <c r="BU449" s="44"/>
      <c r="BV449" s="44"/>
      <c r="BW449" s="44"/>
      <c r="BX449" s="44"/>
      <c r="BY449" s="44"/>
      <c r="BZ449" s="44"/>
      <c r="CA449" s="44"/>
      <c r="CB449" s="44"/>
      <c r="CC449" s="44"/>
      <c r="CD449" s="44"/>
      <c r="CE449" s="44"/>
      <c r="CF449" s="44"/>
      <c r="CG449" s="44"/>
      <c r="CH449" s="44"/>
      <c r="CI449" s="44"/>
      <c r="CJ449" s="44"/>
      <c r="CK449" s="44"/>
      <c r="CL449" s="44"/>
      <c r="CM449" s="44"/>
      <c r="CN449" s="44"/>
      <c r="CO449" s="44"/>
      <c r="CP449" s="44"/>
      <c r="CQ449" s="44"/>
      <c r="CR449" s="44"/>
      <c r="CS449" s="44"/>
      <c r="CT449" s="44"/>
      <c r="CU449" s="44"/>
      <c r="CV449" s="44"/>
      <c r="CW449" s="44"/>
      <c r="CX449" s="44"/>
      <c r="CY449" s="44"/>
      <c r="CZ449" s="44"/>
    </row>
    <row r="450" spans="1:104" hidden="1" outlineLevel="1" x14ac:dyDescent="0.25">
      <c r="A450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50" s="44"/>
      <c r="C450" s="44" t="e">
        <f t="shared" si="9"/>
        <v>#REF!</v>
      </c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  <c r="BF450" s="44"/>
      <c r="BG450" s="44"/>
      <c r="BH450" s="44"/>
      <c r="BI450" s="44"/>
      <c r="BJ450" s="44"/>
      <c r="BK450" s="44"/>
      <c r="BL450" s="44"/>
      <c r="BM450" s="44"/>
      <c r="BN450" s="44"/>
      <c r="BO450" s="44"/>
      <c r="BP450" s="44"/>
      <c r="BQ450" s="44"/>
      <c r="BR450" s="44"/>
      <c r="BS450" s="44"/>
      <c r="BT450" s="44"/>
      <c r="BU450" s="44"/>
      <c r="BV450" s="44"/>
      <c r="BW450" s="44"/>
      <c r="BX450" s="44"/>
      <c r="BY450" s="44"/>
      <c r="BZ450" s="44"/>
      <c r="CA450" s="44"/>
      <c r="CB450" s="44"/>
      <c r="CC450" s="44"/>
      <c r="CD450" s="44"/>
      <c r="CE450" s="44"/>
      <c r="CF450" s="44"/>
      <c r="CG450" s="44"/>
      <c r="CH450" s="44"/>
      <c r="CI450" s="44"/>
      <c r="CJ450" s="44"/>
      <c r="CK450" s="44"/>
      <c r="CL450" s="44"/>
      <c r="CM450" s="44"/>
      <c r="CN450" s="44"/>
      <c r="CO450" s="44"/>
      <c r="CP450" s="44"/>
      <c r="CQ450" s="44"/>
      <c r="CR450" s="44"/>
      <c r="CS450" s="44"/>
      <c r="CT450" s="44"/>
      <c r="CU450" s="44"/>
      <c r="CV450" s="44"/>
      <c r="CW450" s="44"/>
      <c r="CX450" s="44"/>
      <c r="CY450" s="44"/>
      <c r="CZ450" s="44"/>
    </row>
    <row r="451" spans="1:104" hidden="1" outlineLevel="1" x14ac:dyDescent="0.25">
      <c r="A451" s="39" t="e">
        <f>IF(AND($I$421&lt;1,OR('Budget Project 1'!#REF!=#REF!,'Budget Project 1'!#REF!=#REF!,'Budget Project 1'!#REF!=#REF!,'Budget Project 1'!#REF!=#REF!,'Budget Project 1'!#REF!=#REF!,'Budget Project 1'!#REF!=#REF!)),C$421,"")</f>
        <v>#REF!</v>
      </c>
      <c r="B451" s="44"/>
      <c r="C451" s="44" t="e">
        <f t="shared" si="9"/>
        <v>#REF!</v>
      </c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  <c r="BF451" s="44"/>
      <c r="BG451" s="44"/>
      <c r="BH451" s="44"/>
      <c r="BI451" s="44"/>
      <c r="BJ451" s="44"/>
      <c r="BK451" s="44"/>
      <c r="BL451" s="44"/>
      <c r="BM451" s="44"/>
      <c r="BN451" s="44"/>
      <c r="BO451" s="44"/>
      <c r="BP451" s="44"/>
      <c r="BQ451" s="44"/>
      <c r="BR451" s="44"/>
      <c r="BS451" s="44"/>
      <c r="BT451" s="44"/>
      <c r="BU451" s="44"/>
      <c r="BV451" s="44"/>
      <c r="BW451" s="44"/>
      <c r="BX451" s="44"/>
      <c r="BY451" s="44"/>
      <c r="BZ451" s="44"/>
      <c r="CA451" s="44"/>
      <c r="CB451" s="44"/>
      <c r="CC451" s="44"/>
      <c r="CD451" s="44"/>
      <c r="CE451" s="44"/>
      <c r="CF451" s="44"/>
      <c r="CG451" s="44"/>
      <c r="CH451" s="44"/>
      <c r="CI451" s="44"/>
      <c r="CJ451" s="44"/>
      <c r="CK451" s="44"/>
      <c r="CL451" s="44"/>
      <c r="CM451" s="44"/>
      <c r="CN451" s="44"/>
      <c r="CO451" s="44"/>
      <c r="CP451" s="44"/>
      <c r="CQ451" s="44"/>
      <c r="CR451" s="44"/>
      <c r="CS451" s="44"/>
      <c r="CT451" s="44"/>
      <c r="CU451" s="44"/>
      <c r="CV451" s="44"/>
      <c r="CW451" s="44"/>
      <c r="CX451" s="44"/>
      <c r="CY451" s="44"/>
      <c r="CZ451" s="44"/>
    </row>
    <row r="452" spans="1:104" collapsed="1" x14ac:dyDescent="0.25">
      <c r="B452" s="48" t="s">
        <v>76</v>
      </c>
      <c r="C452" s="44" t="s">
        <v>90</v>
      </c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  <c r="BF452" s="44"/>
      <c r="BG452" s="44"/>
      <c r="BH452" s="44"/>
      <c r="BI452" s="44"/>
      <c r="BJ452" s="44"/>
      <c r="BK452" s="44"/>
      <c r="BL452" s="44"/>
      <c r="BM452" s="44"/>
      <c r="BN452" s="44"/>
      <c r="BO452" s="44"/>
      <c r="BP452" s="44"/>
      <c r="BQ452" s="44"/>
      <c r="BR452" s="44"/>
      <c r="BS452" s="44"/>
      <c r="BT452" s="44"/>
      <c r="BU452" s="44"/>
      <c r="BV452" s="44"/>
      <c r="BW452" s="44"/>
      <c r="BX452" s="44"/>
      <c r="BY452" s="44"/>
      <c r="BZ452" s="44"/>
      <c r="CA452" s="44"/>
      <c r="CB452" s="44"/>
      <c r="CC452" s="44"/>
      <c r="CD452" s="44"/>
      <c r="CE452" s="44"/>
      <c r="CF452" s="44"/>
      <c r="CG452" s="44"/>
      <c r="CH452" s="44"/>
      <c r="CI452" s="44"/>
      <c r="CJ452" s="44"/>
      <c r="CK452" s="44"/>
      <c r="CL452" s="44"/>
      <c r="CM452" s="44"/>
      <c r="CN452" s="44"/>
      <c r="CO452" s="44"/>
      <c r="CP452" s="44"/>
      <c r="CQ452" s="44"/>
      <c r="CR452" s="44"/>
      <c r="CS452" s="44"/>
      <c r="CT452" s="44"/>
      <c r="CU452" s="44"/>
      <c r="CV452" s="44"/>
      <c r="CW452" s="44"/>
      <c r="CX452" s="44"/>
      <c r="CY452" s="44"/>
      <c r="CZ452" s="44"/>
    </row>
    <row r="453" spans="1:104" hidden="1" outlineLevel="1" x14ac:dyDescent="0.25">
      <c r="A453" s="39" t="e">
        <f>IF(OR('Budget Project 1'!A13=#REF!,'Budget Project 1'!A13=#REF!,'Budget Project 1'!A13=#REF!,'Budget Project 1'!A13=#REF!,'Budget Project 1'!A13=#REF!,'Budget Project 1'!A13=#REF!),IF('Budget Project 1'!B13*'Budget Project 1'!C13&lt;6,C$452,""),"")</f>
        <v>#REF!</v>
      </c>
      <c r="B453" s="48"/>
      <c r="C453" s="44" t="e">
        <f>IF(NOT(A453=""),"issue","")</f>
        <v>#REF!</v>
      </c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  <c r="BF453" s="44"/>
      <c r="BG453" s="44"/>
      <c r="BH453" s="44"/>
      <c r="BI453" s="44"/>
      <c r="BJ453" s="44"/>
      <c r="BK453" s="44"/>
      <c r="BL453" s="44"/>
      <c r="BM453" s="44"/>
      <c r="BN453" s="44"/>
      <c r="BO453" s="44"/>
      <c r="BP453" s="44"/>
      <c r="BQ453" s="44"/>
      <c r="BR453" s="44"/>
      <c r="BS453" s="44"/>
      <c r="BT453" s="44"/>
      <c r="BU453" s="44"/>
      <c r="BV453" s="44"/>
      <c r="BW453" s="44"/>
      <c r="BX453" s="44"/>
      <c r="BY453" s="44"/>
      <c r="BZ453" s="44"/>
      <c r="CA453" s="44"/>
      <c r="CB453" s="44"/>
      <c r="CC453" s="44"/>
      <c r="CD453" s="44"/>
      <c r="CE453" s="44"/>
      <c r="CF453" s="44"/>
      <c r="CG453" s="44"/>
      <c r="CH453" s="44"/>
      <c r="CI453" s="44"/>
      <c r="CJ453" s="44"/>
      <c r="CK453" s="44"/>
      <c r="CL453" s="44"/>
      <c r="CM453" s="44"/>
      <c r="CN453" s="44"/>
      <c r="CO453" s="44"/>
      <c r="CP453" s="44"/>
      <c r="CQ453" s="44"/>
      <c r="CR453" s="44"/>
      <c r="CS453" s="44"/>
      <c r="CT453" s="44"/>
      <c r="CU453" s="44"/>
      <c r="CV453" s="44"/>
      <c r="CW453" s="44"/>
      <c r="CX453" s="44"/>
      <c r="CY453" s="44"/>
      <c r="CZ453" s="44"/>
    </row>
    <row r="454" spans="1:104" hidden="1" outlineLevel="1" x14ac:dyDescent="0.25">
      <c r="A454" s="39" t="e">
        <f>IF(OR('Budget Project 1'!A14=#REF!,'Budget Project 1'!A14=#REF!,'Budget Project 1'!A14=#REF!,'Budget Project 1'!A14=#REF!,'Budget Project 1'!A14=#REF!,'Budget Project 1'!A14=#REF!),IF('Budget Project 1'!B14*'Budget Project 1'!C14&lt;6,C$452,""),"")</f>
        <v>#REF!</v>
      </c>
      <c r="B454" s="48"/>
      <c r="C454" s="44" t="e">
        <f t="shared" ref="C454:C481" si="10">IF(NOT(A454=""),"issue","")</f>
        <v>#REF!</v>
      </c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  <c r="BF454" s="44"/>
      <c r="BG454" s="44"/>
      <c r="BH454" s="44"/>
      <c r="BI454" s="44"/>
      <c r="BJ454" s="44"/>
      <c r="BK454" s="44"/>
      <c r="BL454" s="44"/>
      <c r="BM454" s="44"/>
      <c r="BN454" s="44"/>
      <c r="BO454" s="44"/>
      <c r="BP454" s="44"/>
      <c r="BQ454" s="44"/>
      <c r="BR454" s="44"/>
      <c r="BS454" s="44"/>
      <c r="BT454" s="44"/>
      <c r="BU454" s="44"/>
      <c r="BV454" s="44"/>
      <c r="BW454" s="44"/>
      <c r="BX454" s="44"/>
      <c r="BY454" s="44"/>
      <c r="BZ454" s="44"/>
      <c r="CA454" s="44"/>
      <c r="CB454" s="44"/>
      <c r="CC454" s="44"/>
      <c r="CD454" s="44"/>
      <c r="CE454" s="44"/>
      <c r="CF454" s="44"/>
      <c r="CG454" s="44"/>
      <c r="CH454" s="44"/>
      <c r="CI454" s="44"/>
      <c r="CJ454" s="44"/>
      <c r="CK454" s="44"/>
      <c r="CL454" s="44"/>
      <c r="CM454" s="44"/>
      <c r="CN454" s="44"/>
      <c r="CO454" s="44"/>
      <c r="CP454" s="44"/>
      <c r="CQ454" s="44"/>
      <c r="CR454" s="44"/>
      <c r="CS454" s="44"/>
      <c r="CT454" s="44"/>
      <c r="CU454" s="44"/>
      <c r="CV454" s="44"/>
      <c r="CW454" s="44"/>
      <c r="CX454" s="44"/>
      <c r="CY454" s="44"/>
      <c r="CZ454" s="44"/>
    </row>
    <row r="455" spans="1:104" hidden="1" outlineLevel="1" x14ac:dyDescent="0.25">
      <c r="A455" s="39" t="e">
        <f>IF(OR('Budget Project 1'!A15=#REF!,'Budget Project 1'!A15=#REF!,'Budget Project 1'!A15=#REF!,'Budget Project 1'!A15=#REF!,'Budget Project 1'!A15=#REF!,'Budget Project 1'!A15=#REF!),IF('Budget Project 1'!B15*'Budget Project 1'!C15&lt;6,C$452,""),"")</f>
        <v>#REF!</v>
      </c>
      <c r="B455" s="48"/>
      <c r="C455" s="44" t="e">
        <f t="shared" si="10"/>
        <v>#REF!</v>
      </c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  <c r="BF455" s="44"/>
      <c r="BG455" s="44"/>
      <c r="BH455" s="44"/>
      <c r="BI455" s="44"/>
      <c r="BJ455" s="44"/>
      <c r="BK455" s="44"/>
      <c r="BL455" s="44"/>
      <c r="BM455" s="44"/>
      <c r="BN455" s="44"/>
      <c r="BO455" s="44"/>
      <c r="BP455" s="44"/>
      <c r="BQ455" s="44"/>
      <c r="BR455" s="44"/>
      <c r="BS455" s="44"/>
      <c r="BT455" s="44"/>
      <c r="BU455" s="44"/>
      <c r="BV455" s="44"/>
      <c r="BW455" s="44"/>
      <c r="BX455" s="44"/>
      <c r="BY455" s="44"/>
      <c r="BZ455" s="44"/>
      <c r="CA455" s="44"/>
      <c r="CB455" s="44"/>
      <c r="CC455" s="44"/>
      <c r="CD455" s="44"/>
      <c r="CE455" s="44"/>
      <c r="CF455" s="44"/>
      <c r="CG455" s="44"/>
      <c r="CH455" s="44"/>
      <c r="CI455" s="44"/>
      <c r="CJ455" s="44"/>
      <c r="CK455" s="44"/>
      <c r="CL455" s="44"/>
      <c r="CM455" s="44"/>
      <c r="CN455" s="44"/>
      <c r="CO455" s="44"/>
      <c r="CP455" s="44"/>
      <c r="CQ455" s="44"/>
      <c r="CR455" s="44"/>
      <c r="CS455" s="44"/>
      <c r="CT455" s="44"/>
      <c r="CU455" s="44"/>
      <c r="CV455" s="44"/>
      <c r="CW455" s="44"/>
      <c r="CX455" s="44"/>
      <c r="CY455" s="44"/>
      <c r="CZ455" s="44"/>
    </row>
    <row r="456" spans="1:104" hidden="1" outlineLevel="1" x14ac:dyDescent="0.25">
      <c r="A456" s="39" t="e">
        <f>IF(OR('Budget Project 1'!A16=#REF!,'Budget Project 1'!A16=#REF!,'Budget Project 1'!A16=#REF!,'Budget Project 1'!A16=#REF!,'Budget Project 1'!A16=#REF!,'Budget Project 1'!A16=#REF!),IF('Budget Project 1'!B16*'Budget Project 1'!C16&lt;6,C$452,""),"")</f>
        <v>#REF!</v>
      </c>
      <c r="B456" s="48"/>
      <c r="C456" s="44" t="e">
        <f t="shared" si="10"/>
        <v>#REF!</v>
      </c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  <c r="BF456" s="44"/>
      <c r="BG456" s="44"/>
      <c r="BH456" s="44"/>
      <c r="BI456" s="44"/>
      <c r="BJ456" s="44"/>
      <c r="BK456" s="44"/>
      <c r="BL456" s="44"/>
      <c r="BM456" s="44"/>
      <c r="BN456" s="44"/>
      <c r="BO456" s="44"/>
      <c r="BP456" s="44"/>
      <c r="BQ456" s="44"/>
      <c r="BR456" s="44"/>
      <c r="BS456" s="44"/>
      <c r="BT456" s="44"/>
      <c r="BU456" s="44"/>
      <c r="BV456" s="44"/>
      <c r="BW456" s="44"/>
      <c r="BX456" s="44"/>
      <c r="BY456" s="44"/>
      <c r="BZ456" s="44"/>
      <c r="CA456" s="44"/>
      <c r="CB456" s="44"/>
      <c r="CC456" s="44"/>
      <c r="CD456" s="44"/>
      <c r="CE456" s="44"/>
      <c r="CF456" s="44"/>
      <c r="CG456" s="44"/>
      <c r="CH456" s="44"/>
      <c r="CI456" s="44"/>
      <c r="CJ456" s="44"/>
      <c r="CK456" s="44"/>
      <c r="CL456" s="44"/>
      <c r="CM456" s="44"/>
      <c r="CN456" s="44"/>
      <c r="CO456" s="44"/>
      <c r="CP456" s="44"/>
      <c r="CQ456" s="44"/>
      <c r="CR456" s="44"/>
      <c r="CS456" s="44"/>
      <c r="CT456" s="44"/>
      <c r="CU456" s="44"/>
      <c r="CV456" s="44"/>
      <c r="CW456" s="44"/>
      <c r="CX456" s="44"/>
      <c r="CY456" s="44"/>
      <c r="CZ456" s="44"/>
    </row>
    <row r="457" spans="1:104" hidden="1" outlineLevel="1" x14ac:dyDescent="0.25">
      <c r="A457" s="39" t="e">
        <f>IF(OR('Budget Project 1'!A17=#REF!,'Budget Project 1'!A17=#REF!,'Budget Project 1'!A17=#REF!,'Budget Project 1'!A17=#REF!,'Budget Project 1'!A17=#REF!,'Budget Project 1'!A17=#REF!),IF('Budget Project 1'!B17*'Budget Project 1'!C17&lt;6,C$452,""),"")</f>
        <v>#REF!</v>
      </c>
      <c r="B457" s="48"/>
      <c r="C457" s="44" t="e">
        <f t="shared" si="10"/>
        <v>#REF!</v>
      </c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  <c r="BF457" s="44"/>
      <c r="BG457" s="44"/>
      <c r="BH457" s="44"/>
      <c r="BI457" s="44"/>
      <c r="BJ457" s="44"/>
      <c r="BK457" s="44"/>
      <c r="BL457" s="44"/>
      <c r="BM457" s="44"/>
      <c r="BN457" s="44"/>
      <c r="BO457" s="44"/>
      <c r="BP457" s="44"/>
      <c r="BQ457" s="44"/>
      <c r="BR457" s="44"/>
      <c r="BS457" s="44"/>
      <c r="BT457" s="44"/>
      <c r="BU457" s="44"/>
      <c r="BV457" s="44"/>
      <c r="BW457" s="44"/>
      <c r="BX457" s="44"/>
      <c r="BY457" s="44"/>
      <c r="BZ457" s="44"/>
      <c r="CA457" s="44"/>
      <c r="CB457" s="44"/>
      <c r="CC457" s="44"/>
      <c r="CD457" s="44"/>
      <c r="CE457" s="44"/>
      <c r="CF457" s="44"/>
      <c r="CG457" s="44"/>
      <c r="CH457" s="44"/>
      <c r="CI457" s="44"/>
      <c r="CJ457" s="44"/>
      <c r="CK457" s="44"/>
      <c r="CL457" s="44"/>
      <c r="CM457" s="44"/>
      <c r="CN457" s="44"/>
      <c r="CO457" s="44"/>
      <c r="CP457" s="44"/>
      <c r="CQ457" s="44"/>
      <c r="CR457" s="44"/>
      <c r="CS457" s="44"/>
      <c r="CT457" s="44"/>
      <c r="CU457" s="44"/>
      <c r="CV457" s="44"/>
      <c r="CW457" s="44"/>
      <c r="CX457" s="44"/>
      <c r="CY457" s="44"/>
      <c r="CZ457" s="44"/>
    </row>
    <row r="458" spans="1:104" hidden="1" outlineLevel="1" x14ac:dyDescent="0.25">
      <c r="A458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58" s="48"/>
      <c r="C458" s="44" t="e">
        <f t="shared" si="10"/>
        <v>#REF!</v>
      </c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  <c r="BH458" s="44"/>
      <c r="BI458" s="44"/>
      <c r="BJ458" s="44"/>
      <c r="BK458" s="44"/>
      <c r="BL458" s="44"/>
      <c r="BM458" s="44"/>
      <c r="BN458" s="44"/>
      <c r="BO458" s="44"/>
      <c r="BP458" s="44"/>
      <c r="BQ458" s="44"/>
      <c r="BR458" s="44"/>
      <c r="BS458" s="44"/>
      <c r="BT458" s="44"/>
      <c r="BU458" s="44"/>
      <c r="BV458" s="44"/>
      <c r="BW458" s="44"/>
      <c r="BX458" s="44"/>
      <c r="BY458" s="44"/>
      <c r="BZ458" s="44"/>
      <c r="CA458" s="44"/>
      <c r="CB458" s="44"/>
      <c r="CC458" s="44"/>
      <c r="CD458" s="44"/>
      <c r="CE458" s="44"/>
      <c r="CF458" s="44"/>
      <c r="CG458" s="44"/>
      <c r="CH458" s="44"/>
      <c r="CI458" s="44"/>
      <c r="CJ458" s="44"/>
      <c r="CK458" s="44"/>
      <c r="CL458" s="44"/>
      <c r="CM458" s="44"/>
      <c r="CN458" s="44"/>
      <c r="CO458" s="44"/>
      <c r="CP458" s="44"/>
      <c r="CQ458" s="44"/>
      <c r="CR458" s="44"/>
      <c r="CS458" s="44"/>
      <c r="CT458" s="44"/>
      <c r="CU458" s="44"/>
      <c r="CV458" s="44"/>
      <c r="CW458" s="44"/>
      <c r="CX458" s="44"/>
      <c r="CY458" s="44"/>
      <c r="CZ458" s="44"/>
    </row>
    <row r="459" spans="1:104" hidden="1" outlineLevel="1" x14ac:dyDescent="0.25">
      <c r="A459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59" s="48"/>
      <c r="C459" s="44" t="e">
        <f t="shared" si="10"/>
        <v>#REF!</v>
      </c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  <c r="BF459" s="44"/>
      <c r="BG459" s="44"/>
      <c r="BH459" s="44"/>
      <c r="BI459" s="44"/>
      <c r="BJ459" s="44"/>
      <c r="BK459" s="44"/>
      <c r="BL459" s="44"/>
      <c r="BM459" s="44"/>
      <c r="BN459" s="44"/>
      <c r="BO459" s="44"/>
      <c r="BP459" s="44"/>
      <c r="BQ459" s="44"/>
      <c r="BR459" s="44"/>
      <c r="BS459" s="44"/>
      <c r="BT459" s="44"/>
      <c r="BU459" s="44"/>
      <c r="BV459" s="44"/>
      <c r="BW459" s="44"/>
      <c r="BX459" s="44"/>
      <c r="BY459" s="44"/>
      <c r="BZ459" s="44"/>
      <c r="CA459" s="44"/>
      <c r="CB459" s="44"/>
      <c r="CC459" s="44"/>
      <c r="CD459" s="44"/>
      <c r="CE459" s="44"/>
      <c r="CF459" s="44"/>
      <c r="CG459" s="44"/>
      <c r="CH459" s="44"/>
      <c r="CI459" s="44"/>
      <c r="CJ459" s="44"/>
      <c r="CK459" s="44"/>
      <c r="CL459" s="44"/>
      <c r="CM459" s="44"/>
      <c r="CN459" s="44"/>
      <c r="CO459" s="44"/>
      <c r="CP459" s="44"/>
      <c r="CQ459" s="44"/>
      <c r="CR459" s="44"/>
      <c r="CS459" s="44"/>
      <c r="CT459" s="44"/>
      <c r="CU459" s="44"/>
      <c r="CV459" s="44"/>
      <c r="CW459" s="44"/>
      <c r="CX459" s="44"/>
      <c r="CY459" s="44"/>
      <c r="CZ459" s="44"/>
    </row>
    <row r="460" spans="1:104" hidden="1" outlineLevel="1" x14ac:dyDescent="0.25">
      <c r="A460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0" s="48"/>
      <c r="C460" s="44" t="e">
        <f t="shared" si="10"/>
        <v>#REF!</v>
      </c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  <c r="BH460" s="44"/>
      <c r="BI460" s="44"/>
      <c r="BJ460" s="44"/>
      <c r="BK460" s="44"/>
      <c r="BL460" s="44"/>
      <c r="BM460" s="44"/>
      <c r="BN460" s="44"/>
      <c r="BO460" s="44"/>
      <c r="BP460" s="44"/>
      <c r="BQ460" s="44"/>
      <c r="BR460" s="44"/>
      <c r="BS460" s="44"/>
      <c r="BT460" s="44"/>
      <c r="BU460" s="44"/>
      <c r="BV460" s="44"/>
      <c r="BW460" s="44"/>
      <c r="BX460" s="44"/>
      <c r="BY460" s="44"/>
      <c r="BZ460" s="44"/>
      <c r="CA460" s="44"/>
      <c r="CB460" s="44"/>
      <c r="CC460" s="44"/>
      <c r="CD460" s="44"/>
      <c r="CE460" s="44"/>
      <c r="CF460" s="44"/>
      <c r="CG460" s="44"/>
      <c r="CH460" s="44"/>
      <c r="CI460" s="44"/>
      <c r="CJ460" s="44"/>
      <c r="CK460" s="44"/>
      <c r="CL460" s="44"/>
      <c r="CM460" s="44"/>
      <c r="CN460" s="44"/>
      <c r="CO460" s="44"/>
      <c r="CP460" s="44"/>
      <c r="CQ460" s="44"/>
      <c r="CR460" s="44"/>
      <c r="CS460" s="44"/>
      <c r="CT460" s="44"/>
      <c r="CU460" s="44"/>
      <c r="CV460" s="44"/>
      <c r="CW460" s="44"/>
      <c r="CX460" s="44"/>
      <c r="CY460" s="44"/>
      <c r="CZ460" s="44"/>
    </row>
    <row r="461" spans="1:104" hidden="1" outlineLevel="1" x14ac:dyDescent="0.25">
      <c r="A461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1" s="48"/>
      <c r="C461" s="44" t="e">
        <f t="shared" si="10"/>
        <v>#REF!</v>
      </c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  <c r="BF461" s="44"/>
      <c r="BG461" s="44"/>
      <c r="BH461" s="44"/>
      <c r="BI461" s="44"/>
      <c r="BJ461" s="44"/>
      <c r="BK461" s="44"/>
      <c r="BL461" s="44"/>
      <c r="BM461" s="44"/>
      <c r="BN461" s="44"/>
      <c r="BO461" s="44"/>
      <c r="BP461" s="44"/>
      <c r="BQ461" s="44"/>
      <c r="BR461" s="44"/>
      <c r="BS461" s="44"/>
      <c r="BT461" s="44"/>
      <c r="BU461" s="44"/>
      <c r="BV461" s="44"/>
      <c r="BW461" s="44"/>
      <c r="BX461" s="44"/>
      <c r="BY461" s="44"/>
      <c r="BZ461" s="44"/>
      <c r="CA461" s="44"/>
      <c r="CB461" s="44"/>
      <c r="CC461" s="44"/>
      <c r="CD461" s="44"/>
      <c r="CE461" s="44"/>
      <c r="CF461" s="44"/>
      <c r="CG461" s="44"/>
      <c r="CH461" s="44"/>
      <c r="CI461" s="44"/>
      <c r="CJ461" s="44"/>
      <c r="CK461" s="44"/>
      <c r="CL461" s="44"/>
      <c r="CM461" s="44"/>
      <c r="CN461" s="44"/>
      <c r="CO461" s="44"/>
      <c r="CP461" s="44"/>
      <c r="CQ461" s="44"/>
      <c r="CR461" s="44"/>
      <c r="CS461" s="44"/>
      <c r="CT461" s="44"/>
      <c r="CU461" s="44"/>
      <c r="CV461" s="44"/>
      <c r="CW461" s="44"/>
      <c r="CX461" s="44"/>
      <c r="CY461" s="44"/>
      <c r="CZ461" s="44"/>
    </row>
    <row r="462" spans="1:104" hidden="1" outlineLevel="1" x14ac:dyDescent="0.25">
      <c r="A462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2" s="48"/>
      <c r="C462" s="44" t="e">
        <f t="shared" si="10"/>
        <v>#REF!</v>
      </c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  <c r="BF462" s="44"/>
      <c r="BG462" s="44"/>
      <c r="BH462" s="44"/>
      <c r="BI462" s="44"/>
      <c r="BJ462" s="44"/>
      <c r="BK462" s="44"/>
      <c r="BL462" s="44"/>
      <c r="BM462" s="44"/>
      <c r="BN462" s="44"/>
      <c r="BO462" s="44"/>
      <c r="BP462" s="44"/>
      <c r="BQ462" s="44"/>
      <c r="BR462" s="44"/>
      <c r="BS462" s="44"/>
      <c r="BT462" s="44"/>
      <c r="BU462" s="44"/>
      <c r="BV462" s="44"/>
      <c r="BW462" s="44"/>
      <c r="BX462" s="44"/>
      <c r="BY462" s="44"/>
      <c r="BZ462" s="44"/>
      <c r="CA462" s="44"/>
      <c r="CB462" s="44"/>
      <c r="CC462" s="44"/>
      <c r="CD462" s="44"/>
      <c r="CE462" s="44"/>
      <c r="CF462" s="44"/>
      <c r="CG462" s="44"/>
      <c r="CH462" s="44"/>
      <c r="CI462" s="44"/>
      <c r="CJ462" s="44"/>
      <c r="CK462" s="44"/>
      <c r="CL462" s="44"/>
      <c r="CM462" s="44"/>
      <c r="CN462" s="44"/>
      <c r="CO462" s="44"/>
      <c r="CP462" s="44"/>
      <c r="CQ462" s="44"/>
      <c r="CR462" s="44"/>
      <c r="CS462" s="44"/>
      <c r="CT462" s="44"/>
      <c r="CU462" s="44"/>
      <c r="CV462" s="44"/>
      <c r="CW462" s="44"/>
      <c r="CX462" s="44"/>
      <c r="CY462" s="44"/>
      <c r="CZ462" s="44"/>
    </row>
    <row r="463" spans="1:104" hidden="1" outlineLevel="1" x14ac:dyDescent="0.25">
      <c r="A463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3" s="48"/>
      <c r="C463" s="44" t="e">
        <f t="shared" si="10"/>
        <v>#REF!</v>
      </c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  <c r="BF463" s="44"/>
      <c r="BG463" s="44"/>
      <c r="BH463" s="44"/>
      <c r="BI463" s="44"/>
      <c r="BJ463" s="44"/>
      <c r="BK463" s="44"/>
      <c r="BL463" s="44"/>
      <c r="BM463" s="44"/>
      <c r="BN463" s="44"/>
      <c r="BO463" s="44"/>
      <c r="BP463" s="44"/>
      <c r="BQ463" s="44"/>
      <c r="BR463" s="44"/>
      <c r="BS463" s="44"/>
      <c r="BT463" s="44"/>
      <c r="BU463" s="44"/>
      <c r="BV463" s="44"/>
      <c r="BW463" s="44"/>
      <c r="BX463" s="44"/>
      <c r="BY463" s="44"/>
      <c r="BZ463" s="44"/>
      <c r="CA463" s="44"/>
      <c r="CB463" s="44"/>
      <c r="CC463" s="44"/>
      <c r="CD463" s="44"/>
      <c r="CE463" s="44"/>
      <c r="CF463" s="44"/>
      <c r="CG463" s="44"/>
      <c r="CH463" s="44"/>
      <c r="CI463" s="44"/>
      <c r="CJ463" s="44"/>
      <c r="CK463" s="44"/>
      <c r="CL463" s="44"/>
      <c r="CM463" s="44"/>
      <c r="CN463" s="44"/>
      <c r="CO463" s="44"/>
      <c r="CP463" s="44"/>
      <c r="CQ463" s="44"/>
      <c r="CR463" s="44"/>
      <c r="CS463" s="44"/>
      <c r="CT463" s="44"/>
      <c r="CU463" s="44"/>
      <c r="CV463" s="44"/>
      <c r="CW463" s="44"/>
      <c r="CX463" s="44"/>
      <c r="CY463" s="44"/>
      <c r="CZ463" s="44"/>
    </row>
    <row r="464" spans="1:104" hidden="1" outlineLevel="1" x14ac:dyDescent="0.25">
      <c r="A464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4" s="48"/>
      <c r="C464" s="44" t="e">
        <f t="shared" si="10"/>
        <v>#REF!</v>
      </c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  <c r="BF464" s="44"/>
      <c r="BG464" s="44"/>
      <c r="BH464" s="44"/>
      <c r="BI464" s="44"/>
      <c r="BJ464" s="44"/>
      <c r="BK464" s="44"/>
      <c r="BL464" s="44"/>
      <c r="BM464" s="44"/>
      <c r="BN464" s="44"/>
      <c r="BO464" s="44"/>
      <c r="BP464" s="44"/>
      <c r="BQ464" s="44"/>
      <c r="BR464" s="44"/>
      <c r="BS464" s="44"/>
      <c r="BT464" s="44"/>
      <c r="BU464" s="44"/>
      <c r="BV464" s="44"/>
      <c r="BW464" s="44"/>
      <c r="BX464" s="44"/>
      <c r="BY464" s="44"/>
      <c r="BZ464" s="44"/>
      <c r="CA464" s="44"/>
      <c r="CB464" s="44"/>
      <c r="CC464" s="44"/>
      <c r="CD464" s="44"/>
      <c r="CE464" s="44"/>
      <c r="CF464" s="44"/>
      <c r="CG464" s="44"/>
      <c r="CH464" s="44"/>
      <c r="CI464" s="44"/>
      <c r="CJ464" s="44"/>
      <c r="CK464" s="44"/>
      <c r="CL464" s="44"/>
      <c r="CM464" s="44"/>
      <c r="CN464" s="44"/>
      <c r="CO464" s="44"/>
      <c r="CP464" s="44"/>
      <c r="CQ464" s="44"/>
      <c r="CR464" s="44"/>
      <c r="CS464" s="44"/>
      <c r="CT464" s="44"/>
      <c r="CU464" s="44"/>
      <c r="CV464" s="44"/>
      <c r="CW464" s="44"/>
      <c r="CX464" s="44"/>
      <c r="CY464" s="44"/>
      <c r="CZ464" s="44"/>
    </row>
    <row r="465" spans="1:104" hidden="1" outlineLevel="1" x14ac:dyDescent="0.25">
      <c r="A465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5" s="48"/>
      <c r="C465" s="44" t="e">
        <f t="shared" si="10"/>
        <v>#REF!</v>
      </c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  <c r="BF465" s="44"/>
      <c r="BG465" s="44"/>
      <c r="BH465" s="44"/>
      <c r="BI465" s="44"/>
      <c r="BJ465" s="44"/>
      <c r="BK465" s="44"/>
      <c r="BL465" s="44"/>
      <c r="BM465" s="44"/>
      <c r="BN465" s="44"/>
      <c r="BO465" s="44"/>
      <c r="BP465" s="44"/>
      <c r="BQ465" s="44"/>
      <c r="BR465" s="44"/>
      <c r="BS465" s="44"/>
      <c r="BT465" s="44"/>
      <c r="BU465" s="44"/>
      <c r="BV465" s="44"/>
      <c r="BW465" s="44"/>
      <c r="BX465" s="44"/>
      <c r="BY465" s="44"/>
      <c r="BZ465" s="44"/>
      <c r="CA465" s="44"/>
      <c r="CB465" s="44"/>
      <c r="CC465" s="44"/>
      <c r="CD465" s="44"/>
      <c r="CE465" s="44"/>
      <c r="CF465" s="44"/>
      <c r="CG465" s="44"/>
      <c r="CH465" s="44"/>
      <c r="CI465" s="44"/>
      <c r="CJ465" s="44"/>
      <c r="CK465" s="44"/>
      <c r="CL465" s="44"/>
      <c r="CM465" s="44"/>
      <c r="CN465" s="44"/>
      <c r="CO465" s="44"/>
      <c r="CP465" s="44"/>
      <c r="CQ465" s="44"/>
      <c r="CR465" s="44"/>
      <c r="CS465" s="44"/>
      <c r="CT465" s="44"/>
      <c r="CU465" s="44"/>
      <c r="CV465" s="44"/>
      <c r="CW465" s="44"/>
      <c r="CX465" s="44"/>
      <c r="CY465" s="44"/>
      <c r="CZ465" s="44"/>
    </row>
    <row r="466" spans="1:104" hidden="1" outlineLevel="1" x14ac:dyDescent="0.25">
      <c r="A466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6" s="48"/>
      <c r="C466" s="44" t="e">
        <f t="shared" si="10"/>
        <v>#REF!</v>
      </c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  <c r="AG466" s="44"/>
      <c r="AH466" s="44"/>
      <c r="AI466" s="44"/>
      <c r="AJ466" s="44"/>
      <c r="AK466" s="44"/>
      <c r="AL466" s="44"/>
      <c r="AM466" s="44"/>
      <c r="AN466" s="44"/>
      <c r="AO466" s="44"/>
      <c r="AP466" s="44"/>
      <c r="AQ466" s="44"/>
      <c r="AR466" s="44"/>
      <c r="AS466" s="44"/>
      <c r="AT466" s="44"/>
      <c r="AU466" s="44"/>
      <c r="AV466" s="44"/>
      <c r="AW466" s="44"/>
      <c r="AX466" s="44"/>
      <c r="AY466" s="44"/>
      <c r="AZ466" s="44"/>
      <c r="BA466" s="44"/>
      <c r="BB466" s="44"/>
      <c r="BC466" s="44"/>
      <c r="BD466" s="44"/>
      <c r="BE466" s="44"/>
      <c r="BF466" s="44"/>
      <c r="BG466" s="44"/>
      <c r="BH466" s="44"/>
      <c r="BI466" s="44"/>
      <c r="BJ466" s="44"/>
      <c r="BK466" s="44"/>
      <c r="BL466" s="44"/>
      <c r="BM466" s="44"/>
      <c r="BN466" s="44"/>
      <c r="BO466" s="44"/>
      <c r="BP466" s="44"/>
      <c r="BQ466" s="44"/>
      <c r="BR466" s="44"/>
      <c r="BS466" s="44"/>
      <c r="BT466" s="44"/>
      <c r="BU466" s="44"/>
      <c r="BV466" s="44"/>
      <c r="BW466" s="44"/>
      <c r="BX466" s="44"/>
      <c r="BY466" s="44"/>
      <c r="BZ466" s="44"/>
      <c r="CA466" s="44"/>
      <c r="CB466" s="44"/>
      <c r="CC466" s="44"/>
      <c r="CD466" s="44"/>
      <c r="CE466" s="44"/>
      <c r="CF466" s="44"/>
      <c r="CG466" s="44"/>
      <c r="CH466" s="44"/>
      <c r="CI466" s="44"/>
      <c r="CJ466" s="44"/>
      <c r="CK466" s="44"/>
      <c r="CL466" s="44"/>
      <c r="CM466" s="44"/>
      <c r="CN466" s="44"/>
      <c r="CO466" s="44"/>
      <c r="CP466" s="44"/>
      <c r="CQ466" s="44"/>
      <c r="CR466" s="44"/>
      <c r="CS466" s="44"/>
      <c r="CT466" s="44"/>
      <c r="CU466" s="44"/>
      <c r="CV466" s="44"/>
      <c r="CW466" s="44"/>
      <c r="CX466" s="44"/>
      <c r="CY466" s="44"/>
      <c r="CZ466" s="44"/>
    </row>
    <row r="467" spans="1:104" hidden="1" outlineLevel="1" x14ac:dyDescent="0.25">
      <c r="A467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7" s="48"/>
      <c r="C467" s="44" t="e">
        <f t="shared" si="10"/>
        <v>#REF!</v>
      </c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  <c r="AG467" s="44"/>
      <c r="AH467" s="44"/>
      <c r="AI467" s="44"/>
      <c r="AJ467" s="44"/>
      <c r="AK467" s="44"/>
      <c r="AL467" s="44"/>
      <c r="AM467" s="44"/>
      <c r="AN467" s="44"/>
      <c r="AO467" s="44"/>
      <c r="AP467" s="44"/>
      <c r="AQ467" s="44"/>
      <c r="AR467" s="44"/>
      <c r="AS467" s="44"/>
      <c r="AT467" s="44"/>
      <c r="AU467" s="44"/>
      <c r="AV467" s="44"/>
      <c r="AW467" s="44"/>
      <c r="AX467" s="44"/>
      <c r="AY467" s="44"/>
      <c r="AZ467" s="44"/>
      <c r="BA467" s="44"/>
      <c r="BB467" s="44"/>
      <c r="BC467" s="44"/>
      <c r="BD467" s="44"/>
      <c r="BE467" s="44"/>
      <c r="BF467" s="44"/>
      <c r="BG467" s="44"/>
      <c r="BH467" s="44"/>
      <c r="BI467" s="44"/>
      <c r="BJ467" s="44"/>
      <c r="BK467" s="44"/>
      <c r="BL467" s="44"/>
      <c r="BM467" s="44"/>
      <c r="BN467" s="44"/>
      <c r="BO467" s="44"/>
      <c r="BP467" s="44"/>
      <c r="BQ467" s="44"/>
      <c r="BR467" s="44"/>
      <c r="BS467" s="44"/>
      <c r="BT467" s="44"/>
      <c r="BU467" s="44"/>
      <c r="BV467" s="44"/>
      <c r="BW467" s="44"/>
      <c r="BX467" s="44"/>
      <c r="BY467" s="44"/>
      <c r="BZ467" s="44"/>
      <c r="CA467" s="44"/>
      <c r="CB467" s="44"/>
      <c r="CC467" s="44"/>
      <c r="CD467" s="44"/>
      <c r="CE467" s="44"/>
      <c r="CF467" s="44"/>
      <c r="CG467" s="44"/>
      <c r="CH467" s="44"/>
      <c r="CI467" s="44"/>
      <c r="CJ467" s="44"/>
      <c r="CK467" s="44"/>
      <c r="CL467" s="44"/>
      <c r="CM467" s="44"/>
      <c r="CN467" s="44"/>
      <c r="CO467" s="44"/>
      <c r="CP467" s="44"/>
      <c r="CQ467" s="44"/>
      <c r="CR467" s="44"/>
      <c r="CS467" s="44"/>
      <c r="CT467" s="44"/>
      <c r="CU467" s="44"/>
      <c r="CV467" s="44"/>
      <c r="CW467" s="44"/>
      <c r="CX467" s="44"/>
      <c r="CY467" s="44"/>
      <c r="CZ467" s="44"/>
    </row>
    <row r="468" spans="1:104" hidden="1" outlineLevel="1" x14ac:dyDescent="0.25">
      <c r="A468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8" s="48"/>
      <c r="C468" s="44" t="e">
        <f t="shared" si="10"/>
        <v>#REF!</v>
      </c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  <c r="BF468" s="44"/>
      <c r="BG468" s="44"/>
      <c r="BH468" s="44"/>
      <c r="BI468" s="44"/>
      <c r="BJ468" s="44"/>
      <c r="BK468" s="44"/>
      <c r="BL468" s="44"/>
      <c r="BM468" s="44"/>
      <c r="BN468" s="44"/>
      <c r="BO468" s="44"/>
      <c r="BP468" s="44"/>
      <c r="BQ468" s="44"/>
      <c r="BR468" s="44"/>
      <c r="BS468" s="44"/>
      <c r="BT468" s="44"/>
      <c r="BU468" s="44"/>
      <c r="BV468" s="44"/>
      <c r="BW468" s="44"/>
      <c r="BX468" s="44"/>
      <c r="BY468" s="44"/>
      <c r="BZ468" s="44"/>
      <c r="CA468" s="44"/>
      <c r="CB468" s="44"/>
      <c r="CC468" s="44"/>
      <c r="CD468" s="44"/>
      <c r="CE468" s="44"/>
      <c r="CF468" s="44"/>
      <c r="CG468" s="44"/>
      <c r="CH468" s="44"/>
      <c r="CI468" s="44"/>
      <c r="CJ468" s="44"/>
      <c r="CK468" s="44"/>
      <c r="CL468" s="44"/>
      <c r="CM468" s="44"/>
      <c r="CN468" s="44"/>
      <c r="CO468" s="44"/>
      <c r="CP468" s="44"/>
      <c r="CQ468" s="44"/>
      <c r="CR468" s="44"/>
      <c r="CS468" s="44"/>
      <c r="CT468" s="44"/>
      <c r="CU468" s="44"/>
      <c r="CV468" s="44"/>
      <c r="CW468" s="44"/>
      <c r="CX468" s="44"/>
      <c r="CY468" s="44"/>
      <c r="CZ468" s="44"/>
    </row>
    <row r="469" spans="1:104" hidden="1" outlineLevel="1" x14ac:dyDescent="0.25">
      <c r="A469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69" s="48"/>
      <c r="C469" s="44" t="e">
        <f t="shared" si="10"/>
        <v>#REF!</v>
      </c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  <c r="BF469" s="44"/>
      <c r="BG469" s="44"/>
      <c r="BH469" s="44"/>
      <c r="BI469" s="44"/>
      <c r="BJ469" s="44"/>
      <c r="BK469" s="44"/>
      <c r="BL469" s="44"/>
      <c r="BM469" s="44"/>
      <c r="BN469" s="44"/>
      <c r="BO469" s="44"/>
      <c r="BP469" s="44"/>
      <c r="BQ469" s="44"/>
      <c r="BR469" s="44"/>
      <c r="BS469" s="44"/>
      <c r="BT469" s="44"/>
      <c r="BU469" s="44"/>
      <c r="BV469" s="44"/>
      <c r="BW469" s="44"/>
      <c r="BX469" s="44"/>
      <c r="BY469" s="44"/>
      <c r="BZ469" s="44"/>
      <c r="CA469" s="44"/>
      <c r="CB469" s="44"/>
      <c r="CC469" s="44"/>
      <c r="CD469" s="44"/>
      <c r="CE469" s="44"/>
      <c r="CF469" s="44"/>
      <c r="CG469" s="44"/>
      <c r="CH469" s="44"/>
      <c r="CI469" s="44"/>
      <c r="CJ469" s="44"/>
      <c r="CK469" s="44"/>
      <c r="CL469" s="44"/>
      <c r="CM469" s="44"/>
      <c r="CN469" s="44"/>
      <c r="CO469" s="44"/>
      <c r="CP469" s="44"/>
      <c r="CQ469" s="44"/>
      <c r="CR469" s="44"/>
      <c r="CS469" s="44"/>
      <c r="CT469" s="44"/>
      <c r="CU469" s="44"/>
      <c r="CV469" s="44"/>
      <c r="CW469" s="44"/>
      <c r="CX469" s="44"/>
      <c r="CY469" s="44"/>
      <c r="CZ469" s="44"/>
    </row>
    <row r="470" spans="1:104" hidden="1" outlineLevel="1" x14ac:dyDescent="0.25">
      <c r="A470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0" s="48"/>
      <c r="C470" s="44" t="e">
        <f t="shared" si="10"/>
        <v>#REF!</v>
      </c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  <c r="BF470" s="44"/>
      <c r="BG470" s="44"/>
      <c r="BH470" s="44"/>
      <c r="BI470" s="44"/>
      <c r="BJ470" s="44"/>
      <c r="BK470" s="44"/>
      <c r="BL470" s="44"/>
      <c r="BM470" s="44"/>
      <c r="BN470" s="44"/>
      <c r="BO470" s="44"/>
      <c r="BP470" s="44"/>
      <c r="BQ470" s="44"/>
      <c r="BR470" s="44"/>
      <c r="BS470" s="44"/>
      <c r="BT470" s="44"/>
      <c r="BU470" s="44"/>
      <c r="BV470" s="44"/>
      <c r="BW470" s="44"/>
      <c r="BX470" s="44"/>
      <c r="BY470" s="44"/>
      <c r="BZ470" s="44"/>
      <c r="CA470" s="44"/>
      <c r="CB470" s="44"/>
      <c r="CC470" s="44"/>
      <c r="CD470" s="44"/>
      <c r="CE470" s="44"/>
      <c r="CF470" s="44"/>
      <c r="CG470" s="44"/>
      <c r="CH470" s="44"/>
      <c r="CI470" s="44"/>
      <c r="CJ470" s="44"/>
      <c r="CK470" s="44"/>
      <c r="CL470" s="44"/>
      <c r="CM470" s="44"/>
      <c r="CN470" s="44"/>
      <c r="CO470" s="44"/>
      <c r="CP470" s="44"/>
      <c r="CQ470" s="44"/>
      <c r="CR470" s="44"/>
      <c r="CS470" s="44"/>
      <c r="CT470" s="44"/>
      <c r="CU470" s="44"/>
      <c r="CV470" s="44"/>
      <c r="CW470" s="44"/>
      <c r="CX470" s="44"/>
      <c r="CY470" s="44"/>
      <c r="CZ470" s="44"/>
    </row>
    <row r="471" spans="1:104" hidden="1" outlineLevel="1" x14ac:dyDescent="0.25">
      <c r="A471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1" s="48"/>
      <c r="C471" s="44" t="e">
        <f t="shared" si="10"/>
        <v>#REF!</v>
      </c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  <c r="BF471" s="44"/>
      <c r="BG471" s="44"/>
      <c r="BH471" s="44"/>
      <c r="BI471" s="44"/>
      <c r="BJ471" s="44"/>
      <c r="BK471" s="44"/>
      <c r="BL471" s="44"/>
      <c r="BM471" s="44"/>
      <c r="BN471" s="44"/>
      <c r="BO471" s="44"/>
      <c r="BP471" s="44"/>
      <c r="BQ471" s="44"/>
      <c r="BR471" s="44"/>
      <c r="BS471" s="44"/>
      <c r="BT471" s="44"/>
      <c r="BU471" s="44"/>
      <c r="BV471" s="44"/>
      <c r="BW471" s="44"/>
      <c r="BX471" s="44"/>
      <c r="BY471" s="44"/>
      <c r="BZ471" s="44"/>
      <c r="CA471" s="44"/>
      <c r="CB471" s="44"/>
      <c r="CC471" s="44"/>
      <c r="CD471" s="44"/>
      <c r="CE471" s="44"/>
      <c r="CF471" s="44"/>
      <c r="CG471" s="44"/>
      <c r="CH471" s="44"/>
      <c r="CI471" s="44"/>
      <c r="CJ471" s="44"/>
      <c r="CK471" s="44"/>
      <c r="CL471" s="44"/>
      <c r="CM471" s="44"/>
      <c r="CN471" s="44"/>
      <c r="CO471" s="44"/>
      <c r="CP471" s="44"/>
      <c r="CQ471" s="44"/>
      <c r="CR471" s="44"/>
      <c r="CS471" s="44"/>
      <c r="CT471" s="44"/>
      <c r="CU471" s="44"/>
      <c r="CV471" s="44"/>
      <c r="CW471" s="44"/>
      <c r="CX471" s="44"/>
      <c r="CY471" s="44"/>
      <c r="CZ471" s="44"/>
    </row>
    <row r="472" spans="1:104" hidden="1" outlineLevel="1" x14ac:dyDescent="0.25">
      <c r="A472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2" s="48"/>
      <c r="C472" s="44" t="e">
        <f t="shared" si="10"/>
        <v>#REF!</v>
      </c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44"/>
      <c r="BL472" s="44"/>
      <c r="BM472" s="44"/>
      <c r="BN472" s="44"/>
      <c r="BO472" s="44"/>
      <c r="BP472" s="44"/>
      <c r="BQ472" s="44"/>
      <c r="BR472" s="44"/>
      <c r="BS472" s="44"/>
      <c r="BT472" s="44"/>
      <c r="BU472" s="44"/>
      <c r="BV472" s="44"/>
      <c r="BW472" s="44"/>
      <c r="BX472" s="44"/>
      <c r="BY472" s="44"/>
      <c r="BZ472" s="44"/>
      <c r="CA472" s="44"/>
      <c r="CB472" s="44"/>
      <c r="CC472" s="44"/>
      <c r="CD472" s="44"/>
      <c r="CE472" s="44"/>
      <c r="CF472" s="44"/>
      <c r="CG472" s="44"/>
      <c r="CH472" s="44"/>
      <c r="CI472" s="44"/>
      <c r="CJ472" s="44"/>
      <c r="CK472" s="44"/>
      <c r="CL472" s="44"/>
      <c r="CM472" s="44"/>
      <c r="CN472" s="44"/>
      <c r="CO472" s="44"/>
      <c r="CP472" s="44"/>
      <c r="CQ472" s="44"/>
      <c r="CR472" s="44"/>
      <c r="CS472" s="44"/>
      <c r="CT472" s="44"/>
      <c r="CU472" s="44"/>
      <c r="CV472" s="44"/>
      <c r="CW472" s="44"/>
      <c r="CX472" s="44"/>
      <c r="CY472" s="44"/>
      <c r="CZ472" s="44"/>
    </row>
    <row r="473" spans="1:104" hidden="1" outlineLevel="1" x14ac:dyDescent="0.25">
      <c r="A473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3" s="48"/>
      <c r="C473" s="44" t="e">
        <f t="shared" si="10"/>
        <v>#REF!</v>
      </c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  <c r="BF473" s="44"/>
      <c r="BG473" s="44"/>
      <c r="BH473" s="44"/>
      <c r="BI473" s="44"/>
      <c r="BJ473" s="44"/>
      <c r="BK473" s="44"/>
      <c r="BL473" s="44"/>
      <c r="BM473" s="44"/>
      <c r="BN473" s="44"/>
      <c r="BO473" s="44"/>
      <c r="BP473" s="44"/>
      <c r="BQ473" s="44"/>
      <c r="BR473" s="44"/>
      <c r="BS473" s="44"/>
      <c r="BT473" s="44"/>
      <c r="BU473" s="44"/>
      <c r="BV473" s="44"/>
      <c r="BW473" s="44"/>
      <c r="BX473" s="44"/>
      <c r="BY473" s="44"/>
      <c r="BZ473" s="44"/>
      <c r="CA473" s="44"/>
      <c r="CB473" s="44"/>
      <c r="CC473" s="44"/>
      <c r="CD473" s="44"/>
      <c r="CE473" s="44"/>
      <c r="CF473" s="44"/>
      <c r="CG473" s="44"/>
      <c r="CH473" s="44"/>
      <c r="CI473" s="44"/>
      <c r="CJ473" s="44"/>
      <c r="CK473" s="44"/>
      <c r="CL473" s="44"/>
      <c r="CM473" s="44"/>
      <c r="CN473" s="44"/>
      <c r="CO473" s="44"/>
      <c r="CP473" s="44"/>
      <c r="CQ473" s="44"/>
      <c r="CR473" s="44"/>
      <c r="CS473" s="44"/>
      <c r="CT473" s="44"/>
      <c r="CU473" s="44"/>
      <c r="CV473" s="44"/>
      <c r="CW473" s="44"/>
      <c r="CX473" s="44"/>
      <c r="CY473" s="44"/>
      <c r="CZ473" s="44"/>
    </row>
    <row r="474" spans="1:104" hidden="1" outlineLevel="1" x14ac:dyDescent="0.25">
      <c r="A474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4" s="48"/>
      <c r="C474" s="44" t="e">
        <f t="shared" si="10"/>
        <v>#REF!</v>
      </c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  <c r="BF474" s="44"/>
      <c r="BG474" s="44"/>
      <c r="BH474" s="44"/>
      <c r="BI474" s="44"/>
      <c r="BJ474" s="44"/>
      <c r="BK474" s="44"/>
      <c r="BL474" s="44"/>
      <c r="BM474" s="44"/>
      <c r="BN474" s="44"/>
      <c r="BO474" s="44"/>
      <c r="BP474" s="44"/>
      <c r="BQ474" s="44"/>
      <c r="BR474" s="44"/>
      <c r="BS474" s="44"/>
      <c r="BT474" s="44"/>
      <c r="BU474" s="44"/>
      <c r="BV474" s="44"/>
      <c r="BW474" s="44"/>
      <c r="BX474" s="44"/>
      <c r="BY474" s="44"/>
      <c r="BZ474" s="44"/>
      <c r="CA474" s="44"/>
      <c r="CB474" s="44"/>
      <c r="CC474" s="44"/>
      <c r="CD474" s="44"/>
      <c r="CE474" s="44"/>
      <c r="CF474" s="44"/>
      <c r="CG474" s="44"/>
      <c r="CH474" s="44"/>
      <c r="CI474" s="44"/>
      <c r="CJ474" s="44"/>
      <c r="CK474" s="44"/>
      <c r="CL474" s="44"/>
      <c r="CM474" s="44"/>
      <c r="CN474" s="44"/>
      <c r="CO474" s="44"/>
      <c r="CP474" s="44"/>
      <c r="CQ474" s="44"/>
      <c r="CR474" s="44"/>
      <c r="CS474" s="44"/>
      <c r="CT474" s="44"/>
      <c r="CU474" s="44"/>
      <c r="CV474" s="44"/>
      <c r="CW474" s="44"/>
      <c r="CX474" s="44"/>
      <c r="CY474" s="44"/>
      <c r="CZ474" s="44"/>
    </row>
    <row r="475" spans="1:104" hidden="1" outlineLevel="1" x14ac:dyDescent="0.25">
      <c r="A475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5" s="48"/>
      <c r="C475" s="44" t="e">
        <f t="shared" si="10"/>
        <v>#REF!</v>
      </c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  <c r="AG475" s="44"/>
      <c r="AH475" s="44"/>
      <c r="AI475" s="44"/>
      <c r="AJ475" s="44"/>
      <c r="AK475" s="44"/>
      <c r="AL475" s="44"/>
      <c r="AM475" s="44"/>
      <c r="AN475" s="44"/>
      <c r="AO475" s="44"/>
      <c r="AP475" s="44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  <c r="BF475" s="44"/>
      <c r="BG475" s="44"/>
      <c r="BH475" s="44"/>
      <c r="BI475" s="44"/>
      <c r="BJ475" s="44"/>
      <c r="BK475" s="44"/>
      <c r="BL475" s="44"/>
      <c r="BM475" s="44"/>
      <c r="BN475" s="44"/>
      <c r="BO475" s="44"/>
      <c r="BP475" s="44"/>
      <c r="BQ475" s="44"/>
      <c r="BR475" s="44"/>
      <c r="BS475" s="44"/>
      <c r="BT475" s="44"/>
      <c r="BU475" s="44"/>
      <c r="BV475" s="44"/>
      <c r="BW475" s="44"/>
      <c r="BX475" s="44"/>
      <c r="BY475" s="44"/>
      <c r="BZ475" s="44"/>
      <c r="CA475" s="44"/>
      <c r="CB475" s="44"/>
      <c r="CC475" s="44"/>
      <c r="CD475" s="44"/>
      <c r="CE475" s="44"/>
      <c r="CF475" s="44"/>
      <c r="CG475" s="44"/>
      <c r="CH475" s="44"/>
      <c r="CI475" s="44"/>
      <c r="CJ475" s="44"/>
      <c r="CK475" s="44"/>
      <c r="CL475" s="44"/>
      <c r="CM475" s="44"/>
      <c r="CN475" s="44"/>
      <c r="CO475" s="44"/>
      <c r="CP475" s="44"/>
      <c r="CQ475" s="44"/>
      <c r="CR475" s="44"/>
      <c r="CS475" s="44"/>
      <c r="CT475" s="44"/>
      <c r="CU475" s="44"/>
      <c r="CV475" s="44"/>
      <c r="CW475" s="44"/>
      <c r="CX475" s="44"/>
      <c r="CY475" s="44"/>
      <c r="CZ475" s="44"/>
    </row>
    <row r="476" spans="1:104" hidden="1" outlineLevel="1" x14ac:dyDescent="0.25">
      <c r="A476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6" s="48"/>
      <c r="C476" s="44" t="e">
        <f t="shared" si="10"/>
        <v>#REF!</v>
      </c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  <c r="AG476" s="44"/>
      <c r="AH476" s="44"/>
      <c r="AI476" s="44"/>
      <c r="AJ476" s="44"/>
      <c r="AK476" s="44"/>
      <c r="AL476" s="44"/>
      <c r="AM476" s="44"/>
      <c r="AN476" s="44"/>
      <c r="AO476" s="44"/>
      <c r="AP476" s="44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  <c r="BF476" s="44"/>
      <c r="BG476" s="44"/>
      <c r="BH476" s="44"/>
      <c r="BI476" s="44"/>
      <c r="BJ476" s="44"/>
      <c r="BK476" s="44"/>
      <c r="BL476" s="44"/>
      <c r="BM476" s="44"/>
      <c r="BN476" s="44"/>
      <c r="BO476" s="44"/>
      <c r="BP476" s="44"/>
      <c r="BQ476" s="44"/>
      <c r="BR476" s="44"/>
      <c r="BS476" s="44"/>
      <c r="BT476" s="44"/>
      <c r="BU476" s="44"/>
      <c r="BV476" s="44"/>
      <c r="BW476" s="44"/>
      <c r="BX476" s="44"/>
      <c r="BY476" s="44"/>
      <c r="BZ476" s="44"/>
      <c r="CA476" s="44"/>
      <c r="CB476" s="44"/>
      <c r="CC476" s="44"/>
      <c r="CD476" s="44"/>
      <c r="CE476" s="44"/>
      <c r="CF476" s="44"/>
      <c r="CG476" s="44"/>
      <c r="CH476" s="44"/>
      <c r="CI476" s="44"/>
      <c r="CJ476" s="44"/>
      <c r="CK476" s="44"/>
      <c r="CL476" s="44"/>
      <c r="CM476" s="44"/>
      <c r="CN476" s="44"/>
      <c r="CO476" s="44"/>
      <c r="CP476" s="44"/>
      <c r="CQ476" s="44"/>
      <c r="CR476" s="44"/>
      <c r="CS476" s="44"/>
      <c r="CT476" s="44"/>
      <c r="CU476" s="44"/>
      <c r="CV476" s="44"/>
      <c r="CW476" s="44"/>
      <c r="CX476" s="44"/>
      <c r="CY476" s="44"/>
      <c r="CZ476" s="44"/>
    </row>
    <row r="477" spans="1:104" hidden="1" outlineLevel="1" x14ac:dyDescent="0.25">
      <c r="A477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7" s="48"/>
      <c r="C477" s="44" t="e">
        <f t="shared" si="10"/>
        <v>#REF!</v>
      </c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  <c r="AG477" s="44"/>
      <c r="AH477" s="44"/>
      <c r="AI477" s="44"/>
      <c r="AJ477" s="44"/>
      <c r="AK477" s="44"/>
      <c r="AL477" s="44"/>
      <c r="AM477" s="44"/>
      <c r="AN477" s="44"/>
      <c r="AO477" s="44"/>
      <c r="AP477" s="44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  <c r="BF477" s="44"/>
      <c r="BG477" s="44"/>
      <c r="BH477" s="44"/>
      <c r="BI477" s="44"/>
      <c r="BJ477" s="44"/>
      <c r="BK477" s="44"/>
      <c r="BL477" s="44"/>
      <c r="BM477" s="44"/>
      <c r="BN477" s="44"/>
      <c r="BO477" s="44"/>
      <c r="BP477" s="44"/>
      <c r="BQ477" s="44"/>
      <c r="BR477" s="44"/>
      <c r="BS477" s="44"/>
      <c r="BT477" s="44"/>
      <c r="BU477" s="44"/>
      <c r="BV477" s="44"/>
      <c r="BW477" s="44"/>
      <c r="BX477" s="44"/>
      <c r="BY477" s="44"/>
      <c r="BZ477" s="44"/>
      <c r="CA477" s="44"/>
      <c r="CB477" s="44"/>
      <c r="CC477" s="44"/>
      <c r="CD477" s="44"/>
      <c r="CE477" s="44"/>
      <c r="CF477" s="44"/>
      <c r="CG477" s="44"/>
      <c r="CH477" s="44"/>
      <c r="CI477" s="44"/>
      <c r="CJ477" s="44"/>
      <c r="CK477" s="44"/>
      <c r="CL477" s="44"/>
      <c r="CM477" s="44"/>
      <c r="CN477" s="44"/>
      <c r="CO477" s="44"/>
      <c r="CP477" s="44"/>
      <c r="CQ477" s="44"/>
      <c r="CR477" s="44"/>
      <c r="CS477" s="44"/>
      <c r="CT477" s="44"/>
      <c r="CU477" s="44"/>
      <c r="CV477" s="44"/>
      <c r="CW477" s="44"/>
      <c r="CX477" s="44"/>
      <c r="CY477" s="44"/>
      <c r="CZ477" s="44"/>
    </row>
    <row r="478" spans="1:104" hidden="1" outlineLevel="1" x14ac:dyDescent="0.25">
      <c r="A478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8" s="48"/>
      <c r="C478" s="44" t="e">
        <f t="shared" si="10"/>
        <v>#REF!</v>
      </c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4"/>
      <c r="AJ478" s="44"/>
      <c r="AK478" s="44"/>
      <c r="AL478" s="44"/>
      <c r="AM478" s="44"/>
      <c r="AN478" s="44"/>
      <c r="AO478" s="44"/>
      <c r="AP478" s="44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  <c r="BH478" s="44"/>
      <c r="BI478" s="44"/>
      <c r="BJ478" s="44"/>
      <c r="BK478" s="44"/>
      <c r="BL478" s="44"/>
      <c r="BM478" s="44"/>
      <c r="BN478" s="44"/>
      <c r="BO478" s="44"/>
      <c r="BP478" s="44"/>
      <c r="BQ478" s="44"/>
      <c r="BR478" s="44"/>
      <c r="BS478" s="44"/>
      <c r="BT478" s="44"/>
      <c r="BU478" s="44"/>
      <c r="BV478" s="44"/>
      <c r="BW478" s="44"/>
      <c r="BX478" s="44"/>
      <c r="BY478" s="44"/>
      <c r="BZ478" s="44"/>
      <c r="CA478" s="44"/>
      <c r="CB478" s="44"/>
      <c r="CC478" s="44"/>
      <c r="CD478" s="44"/>
      <c r="CE478" s="44"/>
      <c r="CF478" s="44"/>
      <c r="CG478" s="44"/>
      <c r="CH478" s="44"/>
      <c r="CI478" s="44"/>
      <c r="CJ478" s="44"/>
      <c r="CK478" s="44"/>
      <c r="CL478" s="44"/>
      <c r="CM478" s="44"/>
      <c r="CN478" s="44"/>
      <c r="CO478" s="44"/>
      <c r="CP478" s="44"/>
      <c r="CQ478" s="44"/>
      <c r="CR478" s="44"/>
      <c r="CS478" s="44"/>
      <c r="CT478" s="44"/>
      <c r="CU478" s="44"/>
      <c r="CV478" s="44"/>
      <c r="CW478" s="44"/>
      <c r="CX478" s="44"/>
      <c r="CY478" s="44"/>
      <c r="CZ478" s="44"/>
    </row>
    <row r="479" spans="1:104" hidden="1" outlineLevel="1" x14ac:dyDescent="0.25">
      <c r="A479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79" s="48"/>
      <c r="C479" s="44" t="e">
        <f t="shared" si="10"/>
        <v>#REF!</v>
      </c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4"/>
      <c r="AJ479" s="44"/>
      <c r="AK479" s="44"/>
      <c r="AL479" s="44"/>
      <c r="AM479" s="44"/>
      <c r="AN479" s="44"/>
      <c r="AO479" s="44"/>
      <c r="AP479" s="44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  <c r="BF479" s="44"/>
      <c r="BG479" s="44"/>
      <c r="BH479" s="44"/>
      <c r="BI479" s="44"/>
      <c r="BJ479" s="44"/>
      <c r="BK479" s="44"/>
      <c r="BL479" s="44"/>
      <c r="BM479" s="44"/>
      <c r="BN479" s="44"/>
      <c r="BO479" s="44"/>
      <c r="BP479" s="44"/>
      <c r="BQ479" s="44"/>
      <c r="BR479" s="44"/>
      <c r="BS479" s="44"/>
      <c r="BT479" s="44"/>
      <c r="BU479" s="44"/>
      <c r="BV479" s="44"/>
      <c r="BW479" s="44"/>
      <c r="BX479" s="44"/>
      <c r="BY479" s="44"/>
      <c r="BZ479" s="44"/>
      <c r="CA479" s="44"/>
      <c r="CB479" s="44"/>
      <c r="CC479" s="44"/>
      <c r="CD479" s="44"/>
      <c r="CE479" s="44"/>
      <c r="CF479" s="44"/>
      <c r="CG479" s="44"/>
      <c r="CH479" s="44"/>
      <c r="CI479" s="44"/>
      <c r="CJ479" s="44"/>
      <c r="CK479" s="44"/>
      <c r="CL479" s="44"/>
      <c r="CM479" s="44"/>
      <c r="CN479" s="44"/>
      <c r="CO479" s="44"/>
      <c r="CP479" s="44"/>
      <c r="CQ479" s="44"/>
      <c r="CR479" s="44"/>
      <c r="CS479" s="44"/>
      <c r="CT479" s="44"/>
      <c r="CU479" s="44"/>
      <c r="CV479" s="44"/>
      <c r="CW479" s="44"/>
      <c r="CX479" s="44"/>
      <c r="CY479" s="44"/>
      <c r="CZ479" s="44"/>
    </row>
    <row r="480" spans="1:104" hidden="1" outlineLevel="1" x14ac:dyDescent="0.25">
      <c r="A480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80" s="48"/>
      <c r="C480" s="44" t="e">
        <f t="shared" si="10"/>
        <v>#REF!</v>
      </c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44"/>
      <c r="AH480" s="44"/>
      <c r="AI480" s="44"/>
      <c r="AJ480" s="44"/>
      <c r="AK480" s="44"/>
      <c r="AL480" s="44"/>
      <c r="AM480" s="44"/>
      <c r="AN480" s="44"/>
      <c r="AO480" s="44"/>
      <c r="AP480" s="44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  <c r="BF480" s="44"/>
      <c r="BG480" s="44"/>
      <c r="BH480" s="44"/>
      <c r="BI480" s="44"/>
      <c r="BJ480" s="44"/>
      <c r="BK480" s="44"/>
      <c r="BL480" s="44"/>
      <c r="BM480" s="44"/>
      <c r="BN480" s="44"/>
      <c r="BO480" s="44"/>
      <c r="BP480" s="44"/>
      <c r="BQ480" s="44"/>
      <c r="BR480" s="44"/>
      <c r="BS480" s="44"/>
      <c r="BT480" s="44"/>
      <c r="BU480" s="44"/>
      <c r="BV480" s="44"/>
      <c r="BW480" s="44"/>
      <c r="BX480" s="44"/>
      <c r="BY480" s="44"/>
      <c r="BZ480" s="44"/>
      <c r="CA480" s="44"/>
      <c r="CB480" s="44"/>
      <c r="CC480" s="44"/>
      <c r="CD480" s="44"/>
      <c r="CE480" s="44"/>
      <c r="CF480" s="44"/>
      <c r="CG480" s="44"/>
      <c r="CH480" s="44"/>
      <c r="CI480" s="44"/>
      <c r="CJ480" s="44"/>
      <c r="CK480" s="44"/>
      <c r="CL480" s="44"/>
      <c r="CM480" s="44"/>
      <c r="CN480" s="44"/>
      <c r="CO480" s="44"/>
      <c r="CP480" s="44"/>
      <c r="CQ480" s="44"/>
      <c r="CR480" s="44"/>
      <c r="CS480" s="44"/>
      <c r="CT480" s="44"/>
      <c r="CU480" s="44"/>
      <c r="CV480" s="44"/>
      <c r="CW480" s="44"/>
      <c r="CX480" s="44"/>
      <c r="CY480" s="44"/>
      <c r="CZ480" s="44"/>
    </row>
    <row r="481" spans="1:104" hidden="1" outlineLevel="1" x14ac:dyDescent="0.25">
      <c r="A481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81" s="48"/>
      <c r="C481" s="44" t="e">
        <f t="shared" si="10"/>
        <v>#REF!</v>
      </c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44"/>
      <c r="AH481" s="44"/>
      <c r="AI481" s="44"/>
      <c r="AJ481" s="44"/>
      <c r="AK481" s="44"/>
      <c r="AL481" s="44"/>
      <c r="AM481" s="44"/>
      <c r="AN481" s="44"/>
      <c r="AO481" s="44"/>
      <c r="AP481" s="44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  <c r="BF481" s="44"/>
      <c r="BG481" s="44"/>
      <c r="BH481" s="44"/>
      <c r="BI481" s="44"/>
      <c r="BJ481" s="44"/>
      <c r="BK481" s="44"/>
      <c r="BL481" s="44"/>
      <c r="BM481" s="44"/>
      <c r="BN481" s="44"/>
      <c r="BO481" s="44"/>
      <c r="BP481" s="44"/>
      <c r="BQ481" s="44"/>
      <c r="BR481" s="44"/>
      <c r="BS481" s="44"/>
      <c r="BT481" s="44"/>
      <c r="BU481" s="44"/>
      <c r="BV481" s="44"/>
      <c r="BW481" s="44"/>
      <c r="BX481" s="44"/>
      <c r="BY481" s="44"/>
      <c r="BZ481" s="44"/>
      <c r="CA481" s="44"/>
      <c r="CB481" s="44"/>
      <c r="CC481" s="44"/>
      <c r="CD481" s="44"/>
      <c r="CE481" s="44"/>
      <c r="CF481" s="44"/>
      <c r="CG481" s="44"/>
      <c r="CH481" s="44"/>
      <c r="CI481" s="44"/>
      <c r="CJ481" s="44"/>
      <c r="CK481" s="44"/>
      <c r="CL481" s="44"/>
      <c r="CM481" s="44"/>
      <c r="CN481" s="44"/>
      <c r="CO481" s="44"/>
      <c r="CP481" s="44"/>
      <c r="CQ481" s="44"/>
      <c r="CR481" s="44"/>
      <c r="CS481" s="44"/>
      <c r="CT481" s="44"/>
      <c r="CU481" s="44"/>
      <c r="CV481" s="44"/>
      <c r="CW481" s="44"/>
      <c r="CX481" s="44"/>
      <c r="CY481" s="44"/>
      <c r="CZ481" s="44"/>
    </row>
    <row r="482" spans="1:104" hidden="1" outlineLevel="1" x14ac:dyDescent="0.25">
      <c r="A482" s="39" t="e">
        <f>IF(OR('Budget Project 1'!#REF!=#REF!,'Budget Project 1'!#REF!=#REF!,'Budget Project 1'!#REF!=#REF!,'Budget Project 1'!#REF!=#REF!,'Budget Project 1'!#REF!=#REF!,'Budget Project 1'!#REF!=#REF!),IF('Budget Project 1'!#REF!*'Budget Project 1'!#REF!&lt;6,C$452,""),"")</f>
        <v>#REF!</v>
      </c>
      <c r="B482" s="48"/>
      <c r="C482" s="44" t="e">
        <f t="shared" ref="C482" si="11">IF(NOT(A482=""),"issue","")</f>
        <v>#REF!</v>
      </c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44"/>
      <c r="AJ482" s="44"/>
      <c r="AK482" s="44"/>
      <c r="AL482" s="44"/>
      <c r="AM482" s="44"/>
      <c r="AN482" s="44"/>
      <c r="AO482" s="44"/>
      <c r="AP482" s="44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  <c r="BF482" s="44"/>
      <c r="BG482" s="44"/>
      <c r="BH482" s="44"/>
      <c r="BI482" s="44"/>
      <c r="BJ482" s="44"/>
      <c r="BK482" s="44"/>
      <c r="BL482" s="44"/>
      <c r="BM482" s="44"/>
      <c r="BN482" s="44"/>
      <c r="BO482" s="44"/>
      <c r="BP482" s="44"/>
      <c r="BQ482" s="44"/>
      <c r="BR482" s="44"/>
      <c r="BS482" s="44"/>
      <c r="BT482" s="44"/>
      <c r="BU482" s="44"/>
      <c r="BV482" s="44"/>
      <c r="BW482" s="44"/>
      <c r="BX482" s="44"/>
      <c r="BY482" s="44"/>
      <c r="BZ482" s="44"/>
      <c r="CA482" s="44"/>
      <c r="CB482" s="44"/>
      <c r="CC482" s="44"/>
      <c r="CD482" s="44"/>
      <c r="CE482" s="44"/>
      <c r="CF482" s="44"/>
      <c r="CG482" s="44"/>
      <c r="CH482" s="44"/>
      <c r="CI482" s="44"/>
      <c r="CJ482" s="44"/>
      <c r="CK482" s="44"/>
      <c r="CL482" s="44"/>
      <c r="CM482" s="44"/>
      <c r="CN482" s="44"/>
      <c r="CO482" s="44"/>
      <c r="CP482" s="44"/>
      <c r="CQ482" s="44"/>
      <c r="CR482" s="44"/>
      <c r="CS482" s="44"/>
      <c r="CT482" s="44"/>
      <c r="CU482" s="44"/>
      <c r="CV482" s="44"/>
      <c r="CW482" s="44"/>
      <c r="CX482" s="44"/>
      <c r="CY482" s="44"/>
      <c r="CZ482" s="44"/>
    </row>
    <row r="483" spans="1:104" collapsed="1" x14ac:dyDescent="0.25">
      <c r="B483" s="48" t="s">
        <v>77</v>
      </c>
      <c r="C483" s="44" t="s">
        <v>78</v>
      </c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  <c r="BF483" s="44"/>
      <c r="BG483" s="44"/>
      <c r="BH483" s="44"/>
      <c r="BI483" s="44"/>
      <c r="BJ483" s="44"/>
      <c r="BK483" s="44"/>
      <c r="BL483" s="44"/>
      <c r="BM483" s="44"/>
      <c r="BN483" s="44"/>
      <c r="BO483" s="44"/>
      <c r="BP483" s="44"/>
      <c r="BQ483" s="44"/>
      <c r="BR483" s="44"/>
      <c r="BS483" s="44"/>
      <c r="BT483" s="44"/>
      <c r="BU483" s="44"/>
      <c r="BV483" s="44"/>
      <c r="BW483" s="44"/>
      <c r="BX483" s="44"/>
      <c r="BY483" s="44"/>
      <c r="BZ483" s="44"/>
      <c r="CA483" s="44"/>
      <c r="CB483" s="44"/>
      <c r="CC483" s="44"/>
      <c r="CD483" s="44"/>
      <c r="CE483" s="44"/>
      <c r="CF483" s="44"/>
      <c r="CG483" s="44"/>
      <c r="CH483" s="44"/>
      <c r="CI483" s="44"/>
      <c r="CJ483" s="44"/>
      <c r="CK483" s="44"/>
      <c r="CL483" s="44"/>
      <c r="CM483" s="44"/>
      <c r="CN483" s="44"/>
      <c r="CO483" s="44"/>
      <c r="CP483" s="44"/>
      <c r="CQ483" s="44"/>
      <c r="CR483" s="44"/>
      <c r="CS483" s="44"/>
      <c r="CT483" s="44"/>
      <c r="CU483" s="44"/>
      <c r="CV483" s="44"/>
      <c r="CW483" s="44"/>
      <c r="CX483" s="44"/>
      <c r="CY483" s="44"/>
      <c r="CZ483" s="44"/>
    </row>
    <row r="484" spans="1:104" hidden="1" outlineLevel="1" x14ac:dyDescent="0.25">
      <c r="A484" s="39" t="e">
        <f>IF(OR('Budget Project 1'!A13=#REF!,'Budget Project 1'!A13=#REF!,'Budget Project 1'!A13=#REF!,'Budget Project 1'!A13=#REF!,'Budget Project 1'!A13=#REF!,'Budget Project 1'!A13=#REF!),IF('Budget Project 1'!B13*'Budget Project 1'!C13&gt;CEILING('Budget Project 1'!B13,1)*48,C$483,""),"")</f>
        <v>#REF!</v>
      </c>
      <c r="B484" s="48"/>
      <c r="C484" s="44" t="e">
        <f>IF(NOT(A484=""),"issue","")</f>
        <v>#REF!</v>
      </c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  <c r="BF484" s="44"/>
      <c r="BG484" s="44"/>
      <c r="BH484" s="44"/>
      <c r="BI484" s="44"/>
      <c r="BJ484" s="44"/>
      <c r="BK484" s="44"/>
      <c r="BL484" s="44"/>
      <c r="BM484" s="44"/>
      <c r="BN484" s="44"/>
      <c r="BO484" s="44"/>
      <c r="BP484" s="44"/>
      <c r="BQ484" s="44"/>
      <c r="BR484" s="44"/>
      <c r="BS484" s="44"/>
      <c r="BT484" s="44"/>
      <c r="BU484" s="44"/>
      <c r="BV484" s="44"/>
      <c r="BW484" s="44"/>
      <c r="BX484" s="44"/>
      <c r="BY484" s="44"/>
      <c r="BZ484" s="44"/>
      <c r="CA484" s="44"/>
      <c r="CB484" s="44"/>
      <c r="CC484" s="44"/>
      <c r="CD484" s="44"/>
      <c r="CE484" s="44"/>
      <c r="CF484" s="44"/>
      <c r="CG484" s="44"/>
      <c r="CH484" s="44"/>
      <c r="CI484" s="44"/>
      <c r="CJ484" s="44"/>
      <c r="CK484" s="44"/>
      <c r="CL484" s="44"/>
      <c r="CM484" s="44"/>
      <c r="CN484" s="44"/>
      <c r="CO484" s="44"/>
      <c r="CP484" s="44"/>
      <c r="CQ484" s="44"/>
      <c r="CR484" s="44"/>
      <c r="CS484" s="44"/>
      <c r="CT484" s="44"/>
      <c r="CU484" s="44"/>
      <c r="CV484" s="44"/>
      <c r="CW484" s="44"/>
      <c r="CX484" s="44"/>
      <c r="CY484" s="44"/>
      <c r="CZ484" s="44"/>
    </row>
    <row r="485" spans="1:104" hidden="1" outlineLevel="1" x14ac:dyDescent="0.25">
      <c r="A485" s="39" t="e">
        <f>IF(OR('Budget Project 1'!A14=#REF!,'Budget Project 1'!A14=#REF!,'Budget Project 1'!A14=#REF!,'Budget Project 1'!A14=#REF!,'Budget Project 1'!A14=#REF!,'Budget Project 1'!A14=#REF!),IF('Budget Project 1'!B14*'Budget Project 1'!C14&gt;CEILING('Budget Project 1'!B14,1)*48,C$483,""),"")</f>
        <v>#REF!</v>
      </c>
      <c r="B485" s="48"/>
      <c r="C485" s="44" t="e">
        <f t="shared" ref="C485:C513" si="12">IF(NOT(A485=""),"issue","")</f>
        <v>#REF!</v>
      </c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  <c r="BF485" s="44"/>
      <c r="BG485" s="44"/>
      <c r="BH485" s="44"/>
      <c r="BI485" s="44"/>
      <c r="BJ485" s="44"/>
      <c r="BK485" s="44"/>
      <c r="BL485" s="44"/>
      <c r="BM485" s="44"/>
      <c r="BN485" s="44"/>
      <c r="BO485" s="44"/>
      <c r="BP485" s="44"/>
      <c r="BQ485" s="44"/>
      <c r="BR485" s="44"/>
      <c r="BS485" s="44"/>
      <c r="BT485" s="44"/>
      <c r="BU485" s="44"/>
      <c r="BV485" s="44"/>
      <c r="BW485" s="44"/>
      <c r="BX485" s="44"/>
      <c r="BY485" s="44"/>
      <c r="BZ485" s="44"/>
      <c r="CA485" s="44"/>
      <c r="CB485" s="44"/>
      <c r="CC485" s="44"/>
      <c r="CD485" s="44"/>
      <c r="CE485" s="44"/>
      <c r="CF485" s="44"/>
      <c r="CG485" s="44"/>
      <c r="CH485" s="44"/>
      <c r="CI485" s="44"/>
      <c r="CJ485" s="44"/>
      <c r="CK485" s="44"/>
      <c r="CL485" s="44"/>
      <c r="CM485" s="44"/>
      <c r="CN485" s="44"/>
      <c r="CO485" s="44"/>
      <c r="CP485" s="44"/>
      <c r="CQ485" s="44"/>
      <c r="CR485" s="44"/>
      <c r="CS485" s="44"/>
      <c r="CT485" s="44"/>
      <c r="CU485" s="44"/>
      <c r="CV485" s="44"/>
      <c r="CW485" s="44"/>
      <c r="CX485" s="44"/>
      <c r="CY485" s="44"/>
      <c r="CZ485" s="44"/>
    </row>
    <row r="486" spans="1:104" hidden="1" outlineLevel="1" x14ac:dyDescent="0.25">
      <c r="A486" s="39" t="e">
        <f>IF(OR('Budget Project 1'!A15=#REF!,'Budget Project 1'!A15=#REF!,'Budget Project 1'!A15=#REF!,'Budget Project 1'!A15=#REF!,'Budget Project 1'!A15=#REF!,'Budget Project 1'!A15=#REF!),IF('Budget Project 1'!B15*'Budget Project 1'!C15&gt;CEILING('Budget Project 1'!B15,1)*48,C$483,""),"")</f>
        <v>#REF!</v>
      </c>
      <c r="B486" s="48"/>
      <c r="C486" s="44" t="e">
        <f t="shared" si="12"/>
        <v>#REF!</v>
      </c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  <c r="BF486" s="44"/>
      <c r="BG486" s="44"/>
      <c r="BH486" s="44"/>
      <c r="BI486" s="44"/>
      <c r="BJ486" s="44"/>
      <c r="BK486" s="44"/>
      <c r="BL486" s="44"/>
      <c r="BM486" s="44"/>
      <c r="BN486" s="44"/>
      <c r="BO486" s="44"/>
      <c r="BP486" s="44"/>
      <c r="BQ486" s="44"/>
      <c r="BR486" s="44"/>
      <c r="BS486" s="44"/>
      <c r="BT486" s="44"/>
      <c r="BU486" s="44"/>
      <c r="BV486" s="44"/>
      <c r="BW486" s="44"/>
      <c r="BX486" s="44"/>
      <c r="BY486" s="44"/>
      <c r="BZ486" s="44"/>
      <c r="CA486" s="44"/>
      <c r="CB486" s="44"/>
      <c r="CC486" s="44"/>
      <c r="CD486" s="44"/>
      <c r="CE486" s="44"/>
      <c r="CF486" s="44"/>
      <c r="CG486" s="44"/>
      <c r="CH486" s="44"/>
      <c r="CI486" s="44"/>
      <c r="CJ486" s="44"/>
      <c r="CK486" s="44"/>
      <c r="CL486" s="44"/>
      <c r="CM486" s="44"/>
      <c r="CN486" s="44"/>
      <c r="CO486" s="44"/>
      <c r="CP486" s="44"/>
      <c r="CQ486" s="44"/>
      <c r="CR486" s="44"/>
      <c r="CS486" s="44"/>
      <c r="CT486" s="44"/>
      <c r="CU486" s="44"/>
      <c r="CV486" s="44"/>
      <c r="CW486" s="44"/>
      <c r="CX486" s="44"/>
      <c r="CY486" s="44"/>
      <c r="CZ486" s="44"/>
    </row>
    <row r="487" spans="1:104" hidden="1" outlineLevel="1" x14ac:dyDescent="0.25">
      <c r="A487" s="39" t="e">
        <f>IF(OR('Budget Project 1'!A16=#REF!,'Budget Project 1'!A16=#REF!,'Budget Project 1'!A16=#REF!,'Budget Project 1'!A16=#REF!,'Budget Project 1'!A16=#REF!,'Budget Project 1'!A16=#REF!),IF('Budget Project 1'!B16*'Budget Project 1'!C16&gt;CEILING('Budget Project 1'!B16,1)*48,C$483,""),"")</f>
        <v>#REF!</v>
      </c>
      <c r="B487" s="48"/>
      <c r="C487" s="44" t="e">
        <f t="shared" si="12"/>
        <v>#REF!</v>
      </c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  <c r="BF487" s="44"/>
      <c r="BG487" s="44"/>
      <c r="BH487" s="44"/>
      <c r="BI487" s="44"/>
      <c r="BJ487" s="44"/>
      <c r="BK487" s="44"/>
      <c r="BL487" s="44"/>
      <c r="BM487" s="44"/>
      <c r="BN487" s="44"/>
      <c r="BO487" s="44"/>
      <c r="BP487" s="44"/>
      <c r="BQ487" s="44"/>
      <c r="BR487" s="44"/>
      <c r="BS487" s="44"/>
      <c r="BT487" s="44"/>
      <c r="BU487" s="44"/>
      <c r="BV487" s="44"/>
      <c r="BW487" s="44"/>
      <c r="BX487" s="44"/>
      <c r="BY487" s="44"/>
      <c r="BZ487" s="44"/>
      <c r="CA487" s="44"/>
      <c r="CB487" s="44"/>
      <c r="CC487" s="44"/>
      <c r="CD487" s="44"/>
      <c r="CE487" s="44"/>
      <c r="CF487" s="44"/>
      <c r="CG487" s="44"/>
      <c r="CH487" s="44"/>
      <c r="CI487" s="44"/>
      <c r="CJ487" s="44"/>
      <c r="CK487" s="44"/>
      <c r="CL487" s="44"/>
      <c r="CM487" s="44"/>
      <c r="CN487" s="44"/>
      <c r="CO487" s="44"/>
      <c r="CP487" s="44"/>
      <c r="CQ487" s="44"/>
      <c r="CR487" s="44"/>
      <c r="CS487" s="44"/>
      <c r="CT487" s="44"/>
      <c r="CU487" s="44"/>
      <c r="CV487" s="44"/>
      <c r="CW487" s="44"/>
      <c r="CX487" s="44"/>
      <c r="CY487" s="44"/>
      <c r="CZ487" s="44"/>
    </row>
    <row r="488" spans="1:104" hidden="1" outlineLevel="1" x14ac:dyDescent="0.25">
      <c r="A488" s="39" t="e">
        <f>IF(OR('Budget Project 1'!A17=#REF!,'Budget Project 1'!A17=#REF!,'Budget Project 1'!A17=#REF!,'Budget Project 1'!A17=#REF!,'Budget Project 1'!A17=#REF!,'Budget Project 1'!A17=#REF!),IF('Budget Project 1'!B17*'Budget Project 1'!C17&gt;CEILING('Budget Project 1'!B17,1)*48,C$483,""),"")</f>
        <v>#REF!</v>
      </c>
      <c r="B488" s="48"/>
      <c r="C488" s="44" t="e">
        <f t="shared" si="12"/>
        <v>#REF!</v>
      </c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  <c r="BH488" s="44"/>
      <c r="BI488" s="44"/>
      <c r="BJ488" s="44"/>
      <c r="BK488" s="44"/>
      <c r="BL488" s="44"/>
      <c r="BM488" s="44"/>
      <c r="BN488" s="44"/>
      <c r="BO488" s="44"/>
      <c r="BP488" s="44"/>
      <c r="BQ488" s="44"/>
      <c r="BR488" s="44"/>
      <c r="BS488" s="44"/>
      <c r="BT488" s="44"/>
      <c r="BU488" s="44"/>
      <c r="BV488" s="44"/>
      <c r="BW488" s="44"/>
      <c r="BX488" s="44"/>
      <c r="BY488" s="44"/>
      <c r="BZ488" s="44"/>
      <c r="CA488" s="44"/>
      <c r="CB488" s="44"/>
      <c r="CC488" s="44"/>
      <c r="CD488" s="44"/>
      <c r="CE488" s="44"/>
      <c r="CF488" s="44"/>
      <c r="CG488" s="44"/>
      <c r="CH488" s="44"/>
      <c r="CI488" s="44"/>
      <c r="CJ488" s="44"/>
      <c r="CK488" s="44"/>
      <c r="CL488" s="44"/>
      <c r="CM488" s="44"/>
      <c r="CN488" s="44"/>
      <c r="CO488" s="44"/>
      <c r="CP488" s="44"/>
      <c r="CQ488" s="44"/>
      <c r="CR488" s="44"/>
      <c r="CS488" s="44"/>
      <c r="CT488" s="44"/>
      <c r="CU488" s="44"/>
      <c r="CV488" s="44"/>
      <c r="CW488" s="44"/>
      <c r="CX488" s="44"/>
      <c r="CY488" s="44"/>
      <c r="CZ488" s="44"/>
    </row>
    <row r="489" spans="1:104" hidden="1" outlineLevel="1" x14ac:dyDescent="0.25">
      <c r="A489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89" s="48"/>
      <c r="C489" s="44" t="e">
        <f t="shared" si="12"/>
        <v>#REF!</v>
      </c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  <c r="BF489" s="44"/>
      <c r="BG489" s="44"/>
      <c r="BH489" s="44"/>
      <c r="BI489" s="44"/>
      <c r="BJ489" s="44"/>
      <c r="BK489" s="44"/>
      <c r="BL489" s="44"/>
      <c r="BM489" s="44"/>
      <c r="BN489" s="44"/>
      <c r="BO489" s="44"/>
      <c r="BP489" s="44"/>
      <c r="BQ489" s="44"/>
      <c r="BR489" s="44"/>
      <c r="BS489" s="44"/>
      <c r="BT489" s="44"/>
      <c r="BU489" s="44"/>
      <c r="BV489" s="44"/>
      <c r="BW489" s="44"/>
      <c r="BX489" s="44"/>
      <c r="BY489" s="44"/>
      <c r="BZ489" s="44"/>
      <c r="CA489" s="44"/>
      <c r="CB489" s="44"/>
      <c r="CC489" s="44"/>
      <c r="CD489" s="44"/>
      <c r="CE489" s="44"/>
      <c r="CF489" s="44"/>
      <c r="CG489" s="44"/>
      <c r="CH489" s="44"/>
      <c r="CI489" s="44"/>
      <c r="CJ489" s="44"/>
      <c r="CK489" s="44"/>
      <c r="CL489" s="44"/>
      <c r="CM489" s="44"/>
      <c r="CN489" s="44"/>
      <c r="CO489" s="44"/>
      <c r="CP489" s="44"/>
      <c r="CQ489" s="44"/>
      <c r="CR489" s="44"/>
      <c r="CS489" s="44"/>
      <c r="CT489" s="44"/>
      <c r="CU489" s="44"/>
      <c r="CV489" s="44"/>
      <c r="CW489" s="44"/>
      <c r="CX489" s="44"/>
      <c r="CY489" s="44"/>
      <c r="CZ489" s="44"/>
    </row>
    <row r="490" spans="1:104" hidden="1" outlineLevel="1" x14ac:dyDescent="0.25">
      <c r="A490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0" s="48"/>
      <c r="C490" s="44" t="e">
        <f t="shared" si="12"/>
        <v>#REF!</v>
      </c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  <c r="AG490" s="44"/>
      <c r="AH490" s="44"/>
      <c r="AI490" s="44"/>
      <c r="AJ490" s="44"/>
      <c r="AK490" s="44"/>
      <c r="AL490" s="44"/>
      <c r="AM490" s="44"/>
      <c r="AN490" s="44"/>
      <c r="AO490" s="44"/>
      <c r="AP490" s="44"/>
      <c r="AQ490" s="44"/>
      <c r="AR490" s="44"/>
      <c r="AS490" s="44"/>
      <c r="AT490" s="44"/>
      <c r="AU490" s="44"/>
      <c r="AV490" s="44"/>
      <c r="AW490" s="44"/>
      <c r="AX490" s="44"/>
      <c r="AY490" s="44"/>
      <c r="AZ490" s="44"/>
      <c r="BA490" s="44"/>
      <c r="BB490" s="44"/>
      <c r="BC490" s="44"/>
      <c r="BD490" s="44"/>
      <c r="BE490" s="44"/>
      <c r="BF490" s="44"/>
      <c r="BG490" s="44"/>
      <c r="BH490" s="44"/>
      <c r="BI490" s="44"/>
      <c r="BJ490" s="44"/>
      <c r="BK490" s="44"/>
      <c r="BL490" s="44"/>
      <c r="BM490" s="44"/>
      <c r="BN490" s="44"/>
      <c r="BO490" s="44"/>
      <c r="BP490" s="44"/>
      <c r="BQ490" s="44"/>
      <c r="BR490" s="44"/>
      <c r="BS490" s="44"/>
      <c r="BT490" s="44"/>
      <c r="BU490" s="44"/>
      <c r="BV490" s="44"/>
      <c r="BW490" s="44"/>
      <c r="BX490" s="44"/>
      <c r="BY490" s="44"/>
      <c r="BZ490" s="44"/>
      <c r="CA490" s="44"/>
      <c r="CB490" s="44"/>
      <c r="CC490" s="44"/>
      <c r="CD490" s="44"/>
      <c r="CE490" s="44"/>
      <c r="CF490" s="44"/>
      <c r="CG490" s="44"/>
      <c r="CH490" s="44"/>
      <c r="CI490" s="44"/>
      <c r="CJ490" s="44"/>
      <c r="CK490" s="44"/>
      <c r="CL490" s="44"/>
      <c r="CM490" s="44"/>
      <c r="CN490" s="44"/>
      <c r="CO490" s="44"/>
      <c r="CP490" s="44"/>
      <c r="CQ490" s="44"/>
      <c r="CR490" s="44"/>
      <c r="CS490" s="44"/>
      <c r="CT490" s="44"/>
      <c r="CU490" s="44"/>
      <c r="CV490" s="44"/>
      <c r="CW490" s="44"/>
      <c r="CX490" s="44"/>
      <c r="CY490" s="44"/>
      <c r="CZ490" s="44"/>
    </row>
    <row r="491" spans="1:104" hidden="1" outlineLevel="1" x14ac:dyDescent="0.25">
      <c r="A491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1" s="48"/>
      <c r="C491" s="44" t="e">
        <f t="shared" si="12"/>
        <v>#REF!</v>
      </c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  <c r="AG491" s="44"/>
      <c r="AH491" s="44"/>
      <c r="AI491" s="44"/>
      <c r="AJ491" s="44"/>
      <c r="AK491" s="44"/>
      <c r="AL491" s="44"/>
      <c r="AM491" s="44"/>
      <c r="AN491" s="44"/>
      <c r="AO491" s="44"/>
      <c r="AP491" s="44"/>
      <c r="AQ491" s="44"/>
      <c r="AR491" s="44"/>
      <c r="AS491" s="44"/>
      <c r="AT491" s="44"/>
      <c r="AU491" s="44"/>
      <c r="AV491" s="44"/>
      <c r="AW491" s="44"/>
      <c r="AX491" s="44"/>
      <c r="AY491" s="44"/>
      <c r="AZ491" s="44"/>
      <c r="BA491" s="44"/>
      <c r="BB491" s="44"/>
      <c r="BC491" s="44"/>
      <c r="BD491" s="44"/>
      <c r="BE491" s="44"/>
      <c r="BF491" s="44"/>
      <c r="BG491" s="44"/>
      <c r="BH491" s="44"/>
      <c r="BI491" s="44"/>
      <c r="BJ491" s="44"/>
      <c r="BK491" s="44"/>
      <c r="BL491" s="44"/>
      <c r="BM491" s="44"/>
      <c r="BN491" s="44"/>
      <c r="BO491" s="44"/>
      <c r="BP491" s="44"/>
      <c r="BQ491" s="44"/>
      <c r="BR491" s="44"/>
      <c r="BS491" s="44"/>
      <c r="BT491" s="44"/>
      <c r="BU491" s="44"/>
      <c r="BV491" s="44"/>
      <c r="BW491" s="44"/>
      <c r="BX491" s="44"/>
      <c r="BY491" s="44"/>
      <c r="BZ491" s="44"/>
      <c r="CA491" s="44"/>
      <c r="CB491" s="44"/>
      <c r="CC491" s="44"/>
      <c r="CD491" s="44"/>
      <c r="CE491" s="44"/>
      <c r="CF491" s="44"/>
      <c r="CG491" s="44"/>
      <c r="CH491" s="44"/>
      <c r="CI491" s="44"/>
      <c r="CJ491" s="44"/>
      <c r="CK491" s="44"/>
      <c r="CL491" s="44"/>
      <c r="CM491" s="44"/>
      <c r="CN491" s="44"/>
      <c r="CO491" s="44"/>
      <c r="CP491" s="44"/>
      <c r="CQ491" s="44"/>
      <c r="CR491" s="44"/>
      <c r="CS491" s="44"/>
      <c r="CT491" s="44"/>
      <c r="CU491" s="44"/>
      <c r="CV491" s="44"/>
      <c r="CW491" s="44"/>
      <c r="CX491" s="44"/>
      <c r="CY491" s="44"/>
      <c r="CZ491" s="44"/>
    </row>
    <row r="492" spans="1:104" hidden="1" outlineLevel="1" x14ac:dyDescent="0.25">
      <c r="A492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2" s="48"/>
      <c r="C492" s="44" t="e">
        <f t="shared" si="12"/>
        <v>#REF!</v>
      </c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  <c r="AG492" s="44"/>
      <c r="AH492" s="44"/>
      <c r="AI492" s="44"/>
      <c r="AJ492" s="44"/>
      <c r="AK492" s="44"/>
      <c r="AL492" s="44"/>
      <c r="AM492" s="44"/>
      <c r="AN492" s="44"/>
      <c r="AO492" s="44"/>
      <c r="AP492" s="44"/>
      <c r="AQ492" s="44"/>
      <c r="AR492" s="44"/>
      <c r="AS492" s="44"/>
      <c r="AT492" s="44"/>
      <c r="AU492" s="44"/>
      <c r="AV492" s="44"/>
      <c r="AW492" s="44"/>
      <c r="AX492" s="44"/>
      <c r="AY492" s="44"/>
      <c r="AZ492" s="44"/>
      <c r="BA492" s="44"/>
      <c r="BB492" s="44"/>
      <c r="BC492" s="44"/>
      <c r="BD492" s="44"/>
      <c r="BE492" s="44"/>
      <c r="BF492" s="44"/>
      <c r="BG492" s="44"/>
      <c r="BH492" s="44"/>
      <c r="BI492" s="44"/>
      <c r="BJ492" s="44"/>
      <c r="BK492" s="44"/>
      <c r="BL492" s="44"/>
      <c r="BM492" s="44"/>
      <c r="BN492" s="44"/>
      <c r="BO492" s="44"/>
      <c r="BP492" s="44"/>
      <c r="BQ492" s="44"/>
      <c r="BR492" s="44"/>
      <c r="BS492" s="44"/>
      <c r="BT492" s="44"/>
      <c r="BU492" s="44"/>
      <c r="BV492" s="44"/>
      <c r="BW492" s="44"/>
      <c r="BX492" s="44"/>
      <c r="BY492" s="44"/>
      <c r="BZ492" s="44"/>
      <c r="CA492" s="44"/>
      <c r="CB492" s="44"/>
      <c r="CC492" s="44"/>
      <c r="CD492" s="44"/>
      <c r="CE492" s="44"/>
      <c r="CF492" s="44"/>
      <c r="CG492" s="44"/>
      <c r="CH492" s="44"/>
      <c r="CI492" s="44"/>
      <c r="CJ492" s="44"/>
      <c r="CK492" s="44"/>
      <c r="CL492" s="44"/>
      <c r="CM492" s="44"/>
      <c r="CN492" s="44"/>
      <c r="CO492" s="44"/>
      <c r="CP492" s="44"/>
      <c r="CQ492" s="44"/>
      <c r="CR492" s="44"/>
      <c r="CS492" s="44"/>
      <c r="CT492" s="44"/>
      <c r="CU492" s="44"/>
      <c r="CV492" s="44"/>
      <c r="CW492" s="44"/>
      <c r="CX492" s="44"/>
      <c r="CY492" s="44"/>
      <c r="CZ492" s="44"/>
    </row>
    <row r="493" spans="1:104" hidden="1" outlineLevel="1" x14ac:dyDescent="0.25">
      <c r="A493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3" s="48"/>
      <c r="C493" s="44" t="e">
        <f t="shared" si="12"/>
        <v>#REF!</v>
      </c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44"/>
      <c r="AI493" s="44"/>
      <c r="AJ493" s="44"/>
      <c r="AK493" s="44"/>
      <c r="AL493" s="44"/>
      <c r="AM493" s="44"/>
      <c r="AN493" s="44"/>
      <c r="AO493" s="44"/>
      <c r="AP493" s="44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  <c r="BF493" s="44"/>
      <c r="BG493" s="44"/>
      <c r="BH493" s="44"/>
      <c r="BI493" s="44"/>
      <c r="BJ493" s="44"/>
      <c r="BK493" s="44"/>
      <c r="BL493" s="44"/>
      <c r="BM493" s="44"/>
      <c r="BN493" s="44"/>
      <c r="BO493" s="44"/>
      <c r="BP493" s="44"/>
      <c r="BQ493" s="44"/>
      <c r="BR493" s="44"/>
      <c r="BS493" s="44"/>
      <c r="BT493" s="44"/>
      <c r="BU493" s="44"/>
      <c r="BV493" s="44"/>
      <c r="BW493" s="44"/>
      <c r="BX493" s="44"/>
      <c r="BY493" s="44"/>
      <c r="BZ493" s="44"/>
      <c r="CA493" s="44"/>
      <c r="CB493" s="44"/>
      <c r="CC493" s="44"/>
      <c r="CD493" s="44"/>
      <c r="CE493" s="44"/>
      <c r="CF493" s="44"/>
      <c r="CG493" s="44"/>
      <c r="CH493" s="44"/>
      <c r="CI493" s="44"/>
      <c r="CJ493" s="44"/>
      <c r="CK493" s="44"/>
      <c r="CL493" s="44"/>
      <c r="CM493" s="44"/>
      <c r="CN493" s="44"/>
      <c r="CO493" s="44"/>
      <c r="CP493" s="44"/>
      <c r="CQ493" s="44"/>
      <c r="CR493" s="44"/>
      <c r="CS493" s="44"/>
      <c r="CT493" s="44"/>
      <c r="CU493" s="44"/>
      <c r="CV493" s="44"/>
      <c r="CW493" s="44"/>
      <c r="CX493" s="44"/>
      <c r="CY493" s="44"/>
      <c r="CZ493" s="44"/>
    </row>
    <row r="494" spans="1:104" hidden="1" outlineLevel="1" x14ac:dyDescent="0.25">
      <c r="A494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4" s="48"/>
      <c r="C494" s="44" t="e">
        <f t="shared" si="12"/>
        <v>#REF!</v>
      </c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44"/>
      <c r="AI494" s="44"/>
      <c r="AJ494" s="44"/>
      <c r="AK494" s="44"/>
      <c r="AL494" s="44"/>
      <c r="AM494" s="44"/>
      <c r="AN494" s="44"/>
      <c r="AO494" s="44"/>
      <c r="AP494" s="44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  <c r="BF494" s="44"/>
      <c r="BG494" s="44"/>
      <c r="BH494" s="44"/>
      <c r="BI494" s="44"/>
      <c r="BJ494" s="44"/>
      <c r="BK494" s="44"/>
      <c r="BL494" s="44"/>
      <c r="BM494" s="44"/>
      <c r="BN494" s="44"/>
      <c r="BO494" s="44"/>
      <c r="BP494" s="44"/>
      <c r="BQ494" s="44"/>
      <c r="BR494" s="44"/>
      <c r="BS494" s="44"/>
      <c r="BT494" s="44"/>
      <c r="BU494" s="44"/>
      <c r="BV494" s="44"/>
      <c r="BW494" s="44"/>
      <c r="BX494" s="44"/>
      <c r="BY494" s="44"/>
      <c r="BZ494" s="44"/>
      <c r="CA494" s="44"/>
      <c r="CB494" s="44"/>
      <c r="CC494" s="44"/>
      <c r="CD494" s="44"/>
      <c r="CE494" s="44"/>
      <c r="CF494" s="44"/>
      <c r="CG494" s="44"/>
      <c r="CH494" s="44"/>
      <c r="CI494" s="44"/>
      <c r="CJ494" s="44"/>
      <c r="CK494" s="44"/>
      <c r="CL494" s="44"/>
      <c r="CM494" s="44"/>
      <c r="CN494" s="44"/>
      <c r="CO494" s="44"/>
      <c r="CP494" s="44"/>
      <c r="CQ494" s="44"/>
      <c r="CR494" s="44"/>
      <c r="CS494" s="44"/>
      <c r="CT494" s="44"/>
      <c r="CU494" s="44"/>
      <c r="CV494" s="44"/>
      <c r="CW494" s="44"/>
      <c r="CX494" s="44"/>
      <c r="CY494" s="44"/>
      <c r="CZ494" s="44"/>
    </row>
    <row r="495" spans="1:104" hidden="1" outlineLevel="1" x14ac:dyDescent="0.25">
      <c r="A495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5" s="48"/>
      <c r="C495" s="44" t="e">
        <f t="shared" si="12"/>
        <v>#REF!</v>
      </c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  <c r="BF495" s="44"/>
      <c r="BG495" s="44"/>
      <c r="BH495" s="44"/>
      <c r="BI495" s="44"/>
      <c r="BJ495" s="44"/>
      <c r="BK495" s="44"/>
      <c r="BL495" s="44"/>
      <c r="BM495" s="44"/>
      <c r="BN495" s="44"/>
      <c r="BO495" s="44"/>
      <c r="BP495" s="44"/>
      <c r="BQ495" s="44"/>
      <c r="BR495" s="44"/>
      <c r="BS495" s="44"/>
      <c r="BT495" s="44"/>
      <c r="BU495" s="44"/>
      <c r="BV495" s="44"/>
      <c r="BW495" s="44"/>
      <c r="BX495" s="44"/>
      <c r="BY495" s="44"/>
      <c r="BZ495" s="44"/>
      <c r="CA495" s="44"/>
      <c r="CB495" s="44"/>
      <c r="CC495" s="44"/>
      <c r="CD495" s="44"/>
      <c r="CE495" s="44"/>
      <c r="CF495" s="44"/>
      <c r="CG495" s="44"/>
      <c r="CH495" s="44"/>
      <c r="CI495" s="44"/>
      <c r="CJ495" s="44"/>
      <c r="CK495" s="44"/>
      <c r="CL495" s="44"/>
      <c r="CM495" s="44"/>
      <c r="CN495" s="44"/>
      <c r="CO495" s="44"/>
      <c r="CP495" s="44"/>
      <c r="CQ495" s="44"/>
      <c r="CR495" s="44"/>
      <c r="CS495" s="44"/>
      <c r="CT495" s="44"/>
      <c r="CU495" s="44"/>
      <c r="CV495" s="44"/>
      <c r="CW495" s="44"/>
      <c r="CX495" s="44"/>
      <c r="CY495" s="44"/>
      <c r="CZ495" s="44"/>
    </row>
    <row r="496" spans="1:104" hidden="1" outlineLevel="1" x14ac:dyDescent="0.25">
      <c r="A496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6" s="48"/>
      <c r="C496" s="44" t="e">
        <f t="shared" si="12"/>
        <v>#REF!</v>
      </c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  <c r="BF496" s="44"/>
      <c r="BG496" s="44"/>
      <c r="BH496" s="44"/>
      <c r="BI496" s="44"/>
      <c r="BJ496" s="44"/>
      <c r="BK496" s="44"/>
      <c r="BL496" s="44"/>
      <c r="BM496" s="44"/>
      <c r="BN496" s="44"/>
      <c r="BO496" s="44"/>
      <c r="BP496" s="44"/>
      <c r="BQ496" s="44"/>
      <c r="BR496" s="44"/>
      <c r="BS496" s="44"/>
      <c r="BT496" s="44"/>
      <c r="BU496" s="44"/>
      <c r="BV496" s="44"/>
      <c r="BW496" s="44"/>
      <c r="BX496" s="44"/>
      <c r="BY496" s="44"/>
      <c r="BZ496" s="44"/>
      <c r="CA496" s="44"/>
      <c r="CB496" s="44"/>
      <c r="CC496" s="44"/>
      <c r="CD496" s="44"/>
      <c r="CE496" s="44"/>
      <c r="CF496" s="44"/>
      <c r="CG496" s="44"/>
      <c r="CH496" s="44"/>
      <c r="CI496" s="44"/>
      <c r="CJ496" s="44"/>
      <c r="CK496" s="44"/>
      <c r="CL496" s="44"/>
      <c r="CM496" s="44"/>
      <c r="CN496" s="44"/>
      <c r="CO496" s="44"/>
      <c r="CP496" s="44"/>
      <c r="CQ496" s="44"/>
      <c r="CR496" s="44"/>
      <c r="CS496" s="44"/>
      <c r="CT496" s="44"/>
      <c r="CU496" s="44"/>
      <c r="CV496" s="44"/>
      <c r="CW496" s="44"/>
      <c r="CX496" s="44"/>
      <c r="CY496" s="44"/>
      <c r="CZ496" s="44"/>
    </row>
    <row r="497" spans="1:104" hidden="1" outlineLevel="1" x14ac:dyDescent="0.25">
      <c r="A497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7" s="48"/>
      <c r="C497" s="44" t="e">
        <f t="shared" si="12"/>
        <v>#REF!</v>
      </c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  <c r="BF497" s="44"/>
      <c r="BG497" s="44"/>
      <c r="BH497" s="44"/>
      <c r="BI497" s="44"/>
      <c r="BJ497" s="44"/>
      <c r="BK497" s="44"/>
      <c r="BL497" s="44"/>
      <c r="BM497" s="44"/>
      <c r="BN497" s="44"/>
      <c r="BO497" s="44"/>
      <c r="BP497" s="44"/>
      <c r="BQ497" s="44"/>
      <c r="BR497" s="44"/>
      <c r="BS497" s="44"/>
      <c r="BT497" s="44"/>
      <c r="BU497" s="44"/>
      <c r="BV497" s="44"/>
      <c r="BW497" s="44"/>
      <c r="BX497" s="44"/>
      <c r="BY497" s="44"/>
      <c r="BZ497" s="44"/>
      <c r="CA497" s="44"/>
      <c r="CB497" s="44"/>
      <c r="CC497" s="44"/>
      <c r="CD497" s="44"/>
      <c r="CE497" s="44"/>
      <c r="CF497" s="44"/>
      <c r="CG497" s="44"/>
      <c r="CH497" s="44"/>
      <c r="CI497" s="44"/>
      <c r="CJ497" s="44"/>
      <c r="CK497" s="44"/>
      <c r="CL497" s="44"/>
      <c r="CM497" s="44"/>
      <c r="CN497" s="44"/>
      <c r="CO497" s="44"/>
      <c r="CP497" s="44"/>
      <c r="CQ497" s="44"/>
      <c r="CR497" s="44"/>
      <c r="CS497" s="44"/>
      <c r="CT497" s="44"/>
      <c r="CU497" s="44"/>
      <c r="CV497" s="44"/>
      <c r="CW497" s="44"/>
      <c r="CX497" s="44"/>
      <c r="CY497" s="44"/>
      <c r="CZ497" s="44"/>
    </row>
    <row r="498" spans="1:104" hidden="1" outlineLevel="1" x14ac:dyDescent="0.25">
      <c r="A498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8" s="48"/>
      <c r="C498" s="44" t="e">
        <f t="shared" si="12"/>
        <v>#REF!</v>
      </c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  <c r="BF498" s="44"/>
      <c r="BG498" s="44"/>
      <c r="BH498" s="44"/>
      <c r="BI498" s="44"/>
      <c r="BJ498" s="44"/>
      <c r="BK498" s="44"/>
      <c r="BL498" s="44"/>
      <c r="BM498" s="44"/>
      <c r="BN498" s="44"/>
      <c r="BO498" s="44"/>
      <c r="BP498" s="44"/>
      <c r="BQ498" s="44"/>
      <c r="BR498" s="44"/>
      <c r="BS498" s="44"/>
      <c r="BT498" s="44"/>
      <c r="BU498" s="44"/>
      <c r="BV498" s="44"/>
      <c r="BW498" s="44"/>
      <c r="BX498" s="44"/>
      <c r="BY498" s="44"/>
      <c r="BZ498" s="44"/>
      <c r="CA498" s="44"/>
      <c r="CB498" s="44"/>
      <c r="CC498" s="44"/>
      <c r="CD498" s="44"/>
      <c r="CE498" s="44"/>
      <c r="CF498" s="44"/>
      <c r="CG498" s="44"/>
      <c r="CH498" s="44"/>
      <c r="CI498" s="44"/>
      <c r="CJ498" s="44"/>
      <c r="CK498" s="44"/>
      <c r="CL498" s="44"/>
      <c r="CM498" s="44"/>
      <c r="CN498" s="44"/>
      <c r="CO498" s="44"/>
      <c r="CP498" s="44"/>
      <c r="CQ498" s="44"/>
      <c r="CR498" s="44"/>
      <c r="CS498" s="44"/>
      <c r="CT498" s="44"/>
      <c r="CU498" s="44"/>
      <c r="CV498" s="44"/>
      <c r="CW498" s="44"/>
      <c r="CX498" s="44"/>
      <c r="CY498" s="44"/>
      <c r="CZ498" s="44"/>
    </row>
    <row r="499" spans="1:104" hidden="1" outlineLevel="1" x14ac:dyDescent="0.25">
      <c r="A499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499" s="48"/>
      <c r="C499" s="44" t="e">
        <f t="shared" si="12"/>
        <v>#REF!</v>
      </c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  <c r="BF499" s="44"/>
      <c r="BG499" s="44"/>
      <c r="BH499" s="44"/>
      <c r="BI499" s="44"/>
      <c r="BJ499" s="44"/>
      <c r="BK499" s="44"/>
      <c r="BL499" s="44"/>
      <c r="BM499" s="44"/>
      <c r="BN499" s="44"/>
      <c r="BO499" s="44"/>
      <c r="BP499" s="44"/>
      <c r="BQ499" s="44"/>
      <c r="BR499" s="44"/>
      <c r="BS499" s="44"/>
      <c r="BT499" s="44"/>
      <c r="BU499" s="44"/>
      <c r="BV499" s="44"/>
      <c r="BW499" s="44"/>
      <c r="BX499" s="44"/>
      <c r="BY499" s="44"/>
      <c r="BZ499" s="44"/>
      <c r="CA499" s="44"/>
      <c r="CB499" s="44"/>
      <c r="CC499" s="44"/>
      <c r="CD499" s="44"/>
      <c r="CE499" s="44"/>
      <c r="CF499" s="44"/>
      <c r="CG499" s="44"/>
      <c r="CH499" s="44"/>
      <c r="CI499" s="44"/>
      <c r="CJ499" s="44"/>
      <c r="CK499" s="44"/>
      <c r="CL499" s="44"/>
      <c r="CM499" s="44"/>
      <c r="CN499" s="44"/>
      <c r="CO499" s="44"/>
      <c r="CP499" s="44"/>
      <c r="CQ499" s="44"/>
      <c r="CR499" s="44"/>
      <c r="CS499" s="44"/>
      <c r="CT499" s="44"/>
      <c r="CU499" s="44"/>
      <c r="CV499" s="44"/>
      <c r="CW499" s="44"/>
      <c r="CX499" s="44"/>
      <c r="CY499" s="44"/>
      <c r="CZ499" s="44"/>
    </row>
    <row r="500" spans="1:104" hidden="1" outlineLevel="1" x14ac:dyDescent="0.25">
      <c r="A500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0" s="48"/>
      <c r="C500" s="44" t="e">
        <f t="shared" si="12"/>
        <v>#REF!</v>
      </c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  <c r="BF500" s="44"/>
      <c r="BG500" s="44"/>
      <c r="BH500" s="44"/>
      <c r="BI500" s="44"/>
      <c r="BJ500" s="44"/>
      <c r="BK500" s="44"/>
      <c r="BL500" s="44"/>
      <c r="BM500" s="44"/>
      <c r="BN500" s="44"/>
      <c r="BO500" s="44"/>
      <c r="BP500" s="44"/>
      <c r="BQ500" s="44"/>
      <c r="BR500" s="44"/>
      <c r="BS500" s="44"/>
      <c r="BT500" s="44"/>
      <c r="BU500" s="44"/>
      <c r="BV500" s="44"/>
      <c r="BW500" s="44"/>
      <c r="BX500" s="44"/>
      <c r="BY500" s="44"/>
      <c r="BZ500" s="44"/>
      <c r="CA500" s="44"/>
      <c r="CB500" s="44"/>
      <c r="CC500" s="44"/>
      <c r="CD500" s="44"/>
      <c r="CE500" s="44"/>
      <c r="CF500" s="44"/>
      <c r="CG500" s="44"/>
      <c r="CH500" s="44"/>
      <c r="CI500" s="44"/>
      <c r="CJ500" s="44"/>
      <c r="CK500" s="44"/>
      <c r="CL500" s="44"/>
      <c r="CM500" s="44"/>
      <c r="CN500" s="44"/>
      <c r="CO500" s="44"/>
      <c r="CP500" s="44"/>
      <c r="CQ500" s="44"/>
      <c r="CR500" s="44"/>
      <c r="CS500" s="44"/>
      <c r="CT500" s="44"/>
      <c r="CU500" s="44"/>
      <c r="CV500" s="44"/>
      <c r="CW500" s="44"/>
      <c r="CX500" s="44"/>
      <c r="CY500" s="44"/>
      <c r="CZ500" s="44"/>
    </row>
    <row r="501" spans="1:104" hidden="1" outlineLevel="1" x14ac:dyDescent="0.25">
      <c r="A501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1" s="48"/>
      <c r="C501" s="44" t="e">
        <f t="shared" si="12"/>
        <v>#REF!</v>
      </c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  <c r="BF501" s="44"/>
      <c r="BG501" s="44"/>
      <c r="BH501" s="44"/>
      <c r="BI501" s="44"/>
      <c r="BJ501" s="44"/>
      <c r="BK501" s="44"/>
      <c r="BL501" s="44"/>
      <c r="BM501" s="44"/>
      <c r="BN501" s="44"/>
      <c r="BO501" s="44"/>
      <c r="BP501" s="44"/>
      <c r="BQ501" s="44"/>
      <c r="BR501" s="44"/>
      <c r="BS501" s="44"/>
      <c r="BT501" s="44"/>
      <c r="BU501" s="44"/>
      <c r="BV501" s="44"/>
      <c r="BW501" s="44"/>
      <c r="BX501" s="44"/>
      <c r="BY501" s="44"/>
      <c r="BZ501" s="44"/>
      <c r="CA501" s="44"/>
      <c r="CB501" s="44"/>
      <c r="CC501" s="44"/>
      <c r="CD501" s="44"/>
      <c r="CE501" s="44"/>
      <c r="CF501" s="44"/>
      <c r="CG501" s="44"/>
      <c r="CH501" s="44"/>
      <c r="CI501" s="44"/>
      <c r="CJ501" s="44"/>
      <c r="CK501" s="44"/>
      <c r="CL501" s="44"/>
      <c r="CM501" s="44"/>
      <c r="CN501" s="44"/>
      <c r="CO501" s="44"/>
      <c r="CP501" s="44"/>
      <c r="CQ501" s="44"/>
      <c r="CR501" s="44"/>
      <c r="CS501" s="44"/>
      <c r="CT501" s="44"/>
      <c r="CU501" s="44"/>
      <c r="CV501" s="44"/>
      <c r="CW501" s="44"/>
      <c r="CX501" s="44"/>
      <c r="CY501" s="44"/>
      <c r="CZ501" s="44"/>
    </row>
    <row r="502" spans="1:104" hidden="1" outlineLevel="1" x14ac:dyDescent="0.25">
      <c r="A502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2" s="48"/>
      <c r="C502" s="44" t="e">
        <f t="shared" si="12"/>
        <v>#REF!</v>
      </c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  <c r="AG502" s="44"/>
      <c r="AH502" s="44"/>
      <c r="AI502" s="44"/>
      <c r="AJ502" s="44"/>
      <c r="AK502" s="44"/>
      <c r="AL502" s="44"/>
      <c r="AM502" s="44"/>
      <c r="AN502" s="44"/>
      <c r="AO502" s="44"/>
      <c r="AP502" s="44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  <c r="BF502" s="44"/>
      <c r="BG502" s="44"/>
      <c r="BH502" s="44"/>
      <c r="BI502" s="44"/>
      <c r="BJ502" s="44"/>
      <c r="BK502" s="44"/>
      <c r="BL502" s="44"/>
      <c r="BM502" s="44"/>
      <c r="BN502" s="44"/>
      <c r="BO502" s="44"/>
      <c r="BP502" s="44"/>
      <c r="BQ502" s="44"/>
      <c r="BR502" s="44"/>
      <c r="BS502" s="44"/>
      <c r="BT502" s="44"/>
      <c r="BU502" s="44"/>
      <c r="BV502" s="44"/>
      <c r="BW502" s="44"/>
      <c r="BX502" s="44"/>
      <c r="BY502" s="44"/>
      <c r="BZ502" s="44"/>
      <c r="CA502" s="44"/>
      <c r="CB502" s="44"/>
      <c r="CC502" s="44"/>
      <c r="CD502" s="44"/>
      <c r="CE502" s="44"/>
      <c r="CF502" s="44"/>
      <c r="CG502" s="44"/>
      <c r="CH502" s="44"/>
      <c r="CI502" s="44"/>
      <c r="CJ502" s="44"/>
      <c r="CK502" s="44"/>
      <c r="CL502" s="44"/>
      <c r="CM502" s="44"/>
      <c r="CN502" s="44"/>
      <c r="CO502" s="44"/>
      <c r="CP502" s="44"/>
      <c r="CQ502" s="44"/>
      <c r="CR502" s="44"/>
      <c r="CS502" s="44"/>
      <c r="CT502" s="44"/>
      <c r="CU502" s="44"/>
      <c r="CV502" s="44"/>
      <c r="CW502" s="44"/>
      <c r="CX502" s="44"/>
      <c r="CY502" s="44"/>
      <c r="CZ502" s="44"/>
    </row>
    <row r="503" spans="1:104" hidden="1" outlineLevel="1" x14ac:dyDescent="0.25">
      <c r="A503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3" s="48"/>
      <c r="C503" s="44" t="e">
        <f t="shared" si="12"/>
        <v>#REF!</v>
      </c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  <c r="AG503" s="44"/>
      <c r="AH503" s="44"/>
      <c r="AI503" s="44"/>
      <c r="AJ503" s="44"/>
      <c r="AK503" s="44"/>
      <c r="AL503" s="44"/>
      <c r="AM503" s="44"/>
      <c r="AN503" s="44"/>
      <c r="AO503" s="44"/>
      <c r="AP503" s="44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  <c r="BF503" s="44"/>
      <c r="BG503" s="44"/>
      <c r="BH503" s="44"/>
      <c r="BI503" s="44"/>
      <c r="BJ503" s="44"/>
      <c r="BK503" s="44"/>
      <c r="BL503" s="44"/>
      <c r="BM503" s="44"/>
      <c r="BN503" s="44"/>
      <c r="BO503" s="44"/>
      <c r="BP503" s="44"/>
      <c r="BQ503" s="44"/>
      <c r="BR503" s="44"/>
      <c r="BS503" s="44"/>
      <c r="BT503" s="44"/>
      <c r="BU503" s="44"/>
      <c r="BV503" s="44"/>
      <c r="BW503" s="44"/>
      <c r="BX503" s="44"/>
      <c r="BY503" s="44"/>
      <c r="BZ503" s="44"/>
      <c r="CA503" s="44"/>
      <c r="CB503" s="44"/>
      <c r="CC503" s="44"/>
      <c r="CD503" s="44"/>
      <c r="CE503" s="44"/>
      <c r="CF503" s="44"/>
      <c r="CG503" s="44"/>
      <c r="CH503" s="44"/>
      <c r="CI503" s="44"/>
      <c r="CJ503" s="44"/>
      <c r="CK503" s="44"/>
      <c r="CL503" s="44"/>
      <c r="CM503" s="44"/>
      <c r="CN503" s="44"/>
      <c r="CO503" s="44"/>
      <c r="CP503" s="44"/>
      <c r="CQ503" s="44"/>
      <c r="CR503" s="44"/>
      <c r="CS503" s="44"/>
      <c r="CT503" s="44"/>
      <c r="CU503" s="44"/>
      <c r="CV503" s="44"/>
      <c r="CW503" s="44"/>
      <c r="CX503" s="44"/>
      <c r="CY503" s="44"/>
      <c r="CZ503" s="44"/>
    </row>
    <row r="504" spans="1:104" hidden="1" outlineLevel="1" x14ac:dyDescent="0.25">
      <c r="A504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4" s="48"/>
      <c r="C504" s="44" t="e">
        <f t="shared" si="12"/>
        <v>#REF!</v>
      </c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  <c r="AG504" s="44"/>
      <c r="AH504" s="44"/>
      <c r="AI504" s="44"/>
      <c r="AJ504" s="44"/>
      <c r="AK504" s="44"/>
      <c r="AL504" s="44"/>
      <c r="AM504" s="44"/>
      <c r="AN504" s="44"/>
      <c r="AO504" s="44"/>
      <c r="AP504" s="44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  <c r="BF504" s="44"/>
      <c r="BG504" s="44"/>
      <c r="BH504" s="44"/>
      <c r="BI504" s="44"/>
      <c r="BJ504" s="44"/>
      <c r="BK504" s="44"/>
      <c r="BL504" s="44"/>
      <c r="BM504" s="44"/>
      <c r="BN504" s="44"/>
      <c r="BO504" s="44"/>
      <c r="BP504" s="44"/>
      <c r="BQ504" s="44"/>
      <c r="BR504" s="44"/>
      <c r="BS504" s="44"/>
      <c r="BT504" s="44"/>
      <c r="BU504" s="44"/>
      <c r="BV504" s="44"/>
      <c r="BW504" s="44"/>
      <c r="BX504" s="44"/>
      <c r="BY504" s="44"/>
      <c r="BZ504" s="44"/>
      <c r="CA504" s="44"/>
      <c r="CB504" s="44"/>
      <c r="CC504" s="44"/>
      <c r="CD504" s="44"/>
      <c r="CE504" s="44"/>
      <c r="CF504" s="44"/>
      <c r="CG504" s="44"/>
      <c r="CH504" s="44"/>
      <c r="CI504" s="44"/>
      <c r="CJ504" s="44"/>
      <c r="CK504" s="44"/>
      <c r="CL504" s="44"/>
      <c r="CM504" s="44"/>
      <c r="CN504" s="44"/>
      <c r="CO504" s="44"/>
      <c r="CP504" s="44"/>
      <c r="CQ504" s="44"/>
      <c r="CR504" s="44"/>
      <c r="CS504" s="44"/>
      <c r="CT504" s="44"/>
      <c r="CU504" s="44"/>
      <c r="CV504" s="44"/>
      <c r="CW504" s="44"/>
      <c r="CX504" s="44"/>
      <c r="CY504" s="44"/>
      <c r="CZ504" s="44"/>
    </row>
    <row r="505" spans="1:104" hidden="1" outlineLevel="1" x14ac:dyDescent="0.25">
      <c r="A505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5" s="48"/>
      <c r="C505" s="44" t="e">
        <f t="shared" si="12"/>
        <v>#REF!</v>
      </c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  <c r="AG505" s="44"/>
      <c r="AH505" s="44"/>
      <c r="AI505" s="44"/>
      <c r="AJ505" s="44"/>
      <c r="AK505" s="44"/>
      <c r="AL505" s="44"/>
      <c r="AM505" s="44"/>
      <c r="AN505" s="44"/>
      <c r="AO505" s="44"/>
      <c r="AP505" s="44"/>
      <c r="AQ505" s="44"/>
      <c r="AR505" s="44"/>
      <c r="AS505" s="44"/>
      <c r="AT505" s="44"/>
      <c r="AU505" s="44"/>
      <c r="AV505" s="44"/>
      <c r="AW505" s="44"/>
      <c r="AX505" s="44"/>
      <c r="AY505" s="44"/>
      <c r="AZ505" s="44"/>
      <c r="BA505" s="44"/>
      <c r="BB505" s="44"/>
      <c r="BC505" s="44"/>
      <c r="BD505" s="44"/>
      <c r="BE505" s="44"/>
      <c r="BF505" s="44"/>
      <c r="BG505" s="44"/>
      <c r="BH505" s="44"/>
      <c r="BI505" s="44"/>
      <c r="BJ505" s="44"/>
      <c r="BK505" s="44"/>
      <c r="BL505" s="44"/>
      <c r="BM505" s="44"/>
      <c r="BN505" s="44"/>
      <c r="BO505" s="44"/>
      <c r="BP505" s="44"/>
      <c r="BQ505" s="44"/>
      <c r="BR505" s="44"/>
      <c r="BS505" s="44"/>
      <c r="BT505" s="44"/>
      <c r="BU505" s="44"/>
      <c r="BV505" s="44"/>
      <c r="BW505" s="44"/>
      <c r="BX505" s="44"/>
      <c r="BY505" s="44"/>
      <c r="BZ505" s="44"/>
      <c r="CA505" s="44"/>
      <c r="CB505" s="44"/>
      <c r="CC505" s="44"/>
      <c r="CD505" s="44"/>
      <c r="CE505" s="44"/>
      <c r="CF505" s="44"/>
      <c r="CG505" s="44"/>
      <c r="CH505" s="44"/>
      <c r="CI505" s="44"/>
      <c r="CJ505" s="44"/>
      <c r="CK505" s="44"/>
      <c r="CL505" s="44"/>
      <c r="CM505" s="44"/>
      <c r="CN505" s="44"/>
      <c r="CO505" s="44"/>
      <c r="CP505" s="44"/>
      <c r="CQ505" s="44"/>
      <c r="CR505" s="44"/>
      <c r="CS505" s="44"/>
      <c r="CT505" s="44"/>
      <c r="CU505" s="44"/>
      <c r="CV505" s="44"/>
      <c r="CW505" s="44"/>
      <c r="CX505" s="44"/>
      <c r="CY505" s="44"/>
      <c r="CZ505" s="44"/>
    </row>
    <row r="506" spans="1:104" hidden="1" outlineLevel="1" x14ac:dyDescent="0.25">
      <c r="A506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6" s="48"/>
      <c r="C506" s="44" t="e">
        <f t="shared" si="12"/>
        <v>#REF!</v>
      </c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  <c r="AG506" s="44"/>
      <c r="AH506" s="44"/>
      <c r="AI506" s="44"/>
      <c r="AJ506" s="44"/>
      <c r="AK506" s="44"/>
      <c r="AL506" s="44"/>
      <c r="AM506" s="44"/>
      <c r="AN506" s="44"/>
      <c r="AO506" s="44"/>
      <c r="AP506" s="44"/>
      <c r="AQ506" s="44"/>
      <c r="AR506" s="44"/>
      <c r="AS506" s="44"/>
      <c r="AT506" s="44"/>
      <c r="AU506" s="44"/>
      <c r="AV506" s="44"/>
      <c r="AW506" s="44"/>
      <c r="AX506" s="44"/>
      <c r="AY506" s="44"/>
      <c r="AZ506" s="44"/>
      <c r="BA506" s="44"/>
      <c r="BB506" s="44"/>
      <c r="BC506" s="44"/>
      <c r="BD506" s="44"/>
      <c r="BE506" s="44"/>
      <c r="BF506" s="44"/>
      <c r="BG506" s="44"/>
      <c r="BH506" s="44"/>
      <c r="BI506" s="44"/>
      <c r="BJ506" s="44"/>
      <c r="BK506" s="44"/>
      <c r="BL506" s="44"/>
      <c r="BM506" s="44"/>
      <c r="BN506" s="44"/>
      <c r="BO506" s="44"/>
      <c r="BP506" s="44"/>
      <c r="BQ506" s="44"/>
      <c r="BR506" s="44"/>
      <c r="BS506" s="44"/>
      <c r="BT506" s="44"/>
      <c r="BU506" s="44"/>
      <c r="BV506" s="44"/>
      <c r="BW506" s="44"/>
      <c r="BX506" s="44"/>
      <c r="BY506" s="44"/>
      <c r="BZ506" s="44"/>
      <c r="CA506" s="44"/>
      <c r="CB506" s="44"/>
      <c r="CC506" s="44"/>
      <c r="CD506" s="44"/>
      <c r="CE506" s="44"/>
      <c r="CF506" s="44"/>
      <c r="CG506" s="44"/>
      <c r="CH506" s="44"/>
      <c r="CI506" s="44"/>
      <c r="CJ506" s="44"/>
      <c r="CK506" s="44"/>
      <c r="CL506" s="44"/>
      <c r="CM506" s="44"/>
      <c r="CN506" s="44"/>
      <c r="CO506" s="44"/>
      <c r="CP506" s="44"/>
      <c r="CQ506" s="44"/>
      <c r="CR506" s="44"/>
      <c r="CS506" s="44"/>
      <c r="CT506" s="44"/>
      <c r="CU506" s="44"/>
      <c r="CV506" s="44"/>
      <c r="CW506" s="44"/>
      <c r="CX506" s="44"/>
      <c r="CY506" s="44"/>
      <c r="CZ506" s="44"/>
    </row>
    <row r="507" spans="1:104" hidden="1" outlineLevel="1" x14ac:dyDescent="0.25">
      <c r="A507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7" s="48"/>
      <c r="C507" s="44" t="e">
        <f t="shared" si="12"/>
        <v>#REF!</v>
      </c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  <c r="AG507" s="44"/>
      <c r="AH507" s="44"/>
      <c r="AI507" s="44"/>
      <c r="AJ507" s="44"/>
      <c r="AK507" s="44"/>
      <c r="AL507" s="44"/>
      <c r="AM507" s="44"/>
      <c r="AN507" s="44"/>
      <c r="AO507" s="44"/>
      <c r="AP507" s="44"/>
      <c r="AQ507" s="44"/>
      <c r="AR507" s="44"/>
      <c r="AS507" s="44"/>
      <c r="AT507" s="44"/>
      <c r="AU507" s="44"/>
      <c r="AV507" s="44"/>
      <c r="AW507" s="44"/>
      <c r="AX507" s="44"/>
      <c r="AY507" s="44"/>
      <c r="AZ507" s="44"/>
      <c r="BA507" s="44"/>
      <c r="BB507" s="44"/>
      <c r="BC507" s="44"/>
      <c r="BD507" s="44"/>
      <c r="BE507" s="44"/>
      <c r="BF507" s="44"/>
      <c r="BG507" s="44"/>
      <c r="BH507" s="44"/>
      <c r="BI507" s="44"/>
      <c r="BJ507" s="44"/>
      <c r="BK507" s="44"/>
      <c r="BL507" s="44"/>
      <c r="BM507" s="44"/>
      <c r="BN507" s="44"/>
      <c r="BO507" s="44"/>
      <c r="BP507" s="44"/>
      <c r="BQ507" s="44"/>
      <c r="BR507" s="44"/>
      <c r="BS507" s="44"/>
      <c r="BT507" s="44"/>
      <c r="BU507" s="44"/>
      <c r="BV507" s="44"/>
      <c r="BW507" s="44"/>
      <c r="BX507" s="44"/>
      <c r="BY507" s="44"/>
      <c r="BZ507" s="44"/>
      <c r="CA507" s="44"/>
      <c r="CB507" s="44"/>
      <c r="CC507" s="44"/>
      <c r="CD507" s="44"/>
      <c r="CE507" s="44"/>
      <c r="CF507" s="44"/>
      <c r="CG507" s="44"/>
      <c r="CH507" s="44"/>
      <c r="CI507" s="44"/>
      <c r="CJ507" s="44"/>
      <c r="CK507" s="44"/>
      <c r="CL507" s="44"/>
      <c r="CM507" s="44"/>
      <c r="CN507" s="44"/>
      <c r="CO507" s="44"/>
      <c r="CP507" s="44"/>
      <c r="CQ507" s="44"/>
      <c r="CR507" s="44"/>
      <c r="CS507" s="44"/>
      <c r="CT507" s="44"/>
      <c r="CU507" s="44"/>
      <c r="CV507" s="44"/>
      <c r="CW507" s="44"/>
      <c r="CX507" s="44"/>
      <c r="CY507" s="44"/>
      <c r="CZ507" s="44"/>
    </row>
    <row r="508" spans="1:104" hidden="1" outlineLevel="1" x14ac:dyDescent="0.25">
      <c r="A508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8" s="48"/>
      <c r="C508" s="44" t="e">
        <f t="shared" si="12"/>
        <v>#REF!</v>
      </c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  <c r="AG508" s="44"/>
      <c r="AH508" s="44"/>
      <c r="AI508" s="44"/>
      <c r="AJ508" s="44"/>
      <c r="AK508" s="44"/>
      <c r="AL508" s="44"/>
      <c r="AM508" s="44"/>
      <c r="AN508" s="44"/>
      <c r="AO508" s="44"/>
      <c r="AP508" s="44"/>
      <c r="AQ508" s="44"/>
      <c r="AR508" s="44"/>
      <c r="AS508" s="44"/>
      <c r="AT508" s="44"/>
      <c r="AU508" s="44"/>
      <c r="AV508" s="44"/>
      <c r="AW508" s="44"/>
      <c r="AX508" s="44"/>
      <c r="AY508" s="44"/>
      <c r="AZ508" s="44"/>
      <c r="BA508" s="44"/>
      <c r="BB508" s="44"/>
      <c r="BC508" s="44"/>
      <c r="BD508" s="44"/>
      <c r="BE508" s="44"/>
      <c r="BF508" s="44"/>
      <c r="BG508" s="44"/>
      <c r="BH508" s="44"/>
      <c r="BI508" s="44"/>
      <c r="BJ508" s="44"/>
      <c r="BK508" s="44"/>
      <c r="BL508" s="44"/>
      <c r="BM508" s="44"/>
      <c r="BN508" s="44"/>
      <c r="BO508" s="44"/>
      <c r="BP508" s="44"/>
      <c r="BQ508" s="44"/>
      <c r="BR508" s="44"/>
      <c r="BS508" s="44"/>
      <c r="BT508" s="44"/>
      <c r="BU508" s="44"/>
      <c r="BV508" s="44"/>
      <c r="BW508" s="44"/>
      <c r="BX508" s="44"/>
      <c r="BY508" s="44"/>
      <c r="BZ508" s="44"/>
      <c r="CA508" s="44"/>
      <c r="CB508" s="44"/>
      <c r="CC508" s="44"/>
      <c r="CD508" s="44"/>
      <c r="CE508" s="44"/>
      <c r="CF508" s="44"/>
      <c r="CG508" s="44"/>
      <c r="CH508" s="44"/>
      <c r="CI508" s="44"/>
      <c r="CJ508" s="44"/>
      <c r="CK508" s="44"/>
      <c r="CL508" s="44"/>
      <c r="CM508" s="44"/>
      <c r="CN508" s="44"/>
      <c r="CO508" s="44"/>
      <c r="CP508" s="44"/>
      <c r="CQ508" s="44"/>
      <c r="CR508" s="44"/>
      <c r="CS508" s="44"/>
      <c r="CT508" s="44"/>
      <c r="CU508" s="44"/>
      <c r="CV508" s="44"/>
      <c r="CW508" s="44"/>
      <c r="CX508" s="44"/>
      <c r="CY508" s="44"/>
      <c r="CZ508" s="44"/>
    </row>
    <row r="509" spans="1:104" hidden="1" outlineLevel="1" x14ac:dyDescent="0.25">
      <c r="A509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09" s="48"/>
      <c r="C509" s="44" t="e">
        <f t="shared" si="12"/>
        <v>#REF!</v>
      </c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  <c r="AG509" s="44"/>
      <c r="AH509" s="44"/>
      <c r="AI509" s="44"/>
      <c r="AJ509" s="44"/>
      <c r="AK509" s="44"/>
      <c r="AL509" s="44"/>
      <c r="AM509" s="44"/>
      <c r="AN509" s="44"/>
      <c r="AO509" s="44"/>
      <c r="AP509" s="44"/>
      <c r="AQ509" s="44"/>
      <c r="AR509" s="44"/>
      <c r="AS509" s="44"/>
      <c r="AT509" s="44"/>
      <c r="AU509" s="44"/>
      <c r="AV509" s="44"/>
      <c r="AW509" s="44"/>
      <c r="AX509" s="44"/>
      <c r="AY509" s="44"/>
      <c r="AZ509" s="44"/>
      <c r="BA509" s="44"/>
      <c r="BB509" s="44"/>
      <c r="BC509" s="44"/>
      <c r="BD509" s="44"/>
      <c r="BE509" s="44"/>
      <c r="BF509" s="44"/>
      <c r="BG509" s="44"/>
      <c r="BH509" s="44"/>
      <c r="BI509" s="44"/>
      <c r="BJ509" s="44"/>
      <c r="BK509" s="44"/>
      <c r="BL509" s="44"/>
      <c r="BM509" s="44"/>
      <c r="BN509" s="44"/>
      <c r="BO509" s="44"/>
      <c r="BP509" s="44"/>
      <c r="BQ509" s="44"/>
      <c r="BR509" s="44"/>
      <c r="BS509" s="44"/>
      <c r="BT509" s="44"/>
      <c r="BU509" s="44"/>
      <c r="BV509" s="44"/>
      <c r="BW509" s="44"/>
      <c r="BX509" s="44"/>
      <c r="BY509" s="44"/>
      <c r="BZ509" s="44"/>
      <c r="CA509" s="44"/>
      <c r="CB509" s="44"/>
      <c r="CC509" s="44"/>
      <c r="CD509" s="44"/>
      <c r="CE509" s="44"/>
      <c r="CF509" s="44"/>
      <c r="CG509" s="44"/>
      <c r="CH509" s="44"/>
      <c r="CI509" s="44"/>
      <c r="CJ509" s="44"/>
      <c r="CK509" s="44"/>
      <c r="CL509" s="44"/>
      <c r="CM509" s="44"/>
      <c r="CN509" s="44"/>
      <c r="CO509" s="44"/>
      <c r="CP509" s="44"/>
      <c r="CQ509" s="44"/>
      <c r="CR509" s="44"/>
      <c r="CS509" s="44"/>
      <c r="CT509" s="44"/>
      <c r="CU509" s="44"/>
      <c r="CV509" s="44"/>
      <c r="CW509" s="44"/>
      <c r="CX509" s="44"/>
      <c r="CY509" s="44"/>
      <c r="CZ509" s="44"/>
    </row>
    <row r="510" spans="1:104" hidden="1" outlineLevel="1" x14ac:dyDescent="0.25">
      <c r="A510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10" s="48"/>
      <c r="C510" s="44" t="e">
        <f t="shared" si="12"/>
        <v>#REF!</v>
      </c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  <c r="AG510" s="44"/>
      <c r="AH510" s="44"/>
      <c r="AI510" s="44"/>
      <c r="AJ510" s="44"/>
      <c r="AK510" s="44"/>
      <c r="AL510" s="44"/>
      <c r="AM510" s="44"/>
      <c r="AN510" s="44"/>
      <c r="AO510" s="44"/>
      <c r="AP510" s="44"/>
      <c r="AQ510" s="44"/>
      <c r="AR510" s="44"/>
      <c r="AS510" s="44"/>
      <c r="AT510" s="44"/>
      <c r="AU510" s="44"/>
      <c r="AV510" s="44"/>
      <c r="AW510" s="44"/>
      <c r="AX510" s="44"/>
      <c r="AY510" s="44"/>
      <c r="AZ510" s="44"/>
      <c r="BA510" s="44"/>
      <c r="BB510" s="44"/>
      <c r="BC510" s="44"/>
      <c r="BD510" s="44"/>
      <c r="BE510" s="44"/>
      <c r="BF510" s="44"/>
      <c r="BG510" s="44"/>
      <c r="BH510" s="44"/>
      <c r="BI510" s="44"/>
      <c r="BJ510" s="44"/>
      <c r="BK510" s="44"/>
      <c r="BL510" s="44"/>
      <c r="BM510" s="44"/>
      <c r="BN510" s="44"/>
      <c r="BO510" s="44"/>
      <c r="BP510" s="44"/>
      <c r="BQ510" s="44"/>
      <c r="BR510" s="44"/>
      <c r="BS510" s="44"/>
      <c r="BT510" s="44"/>
      <c r="BU510" s="44"/>
      <c r="BV510" s="44"/>
      <c r="BW510" s="44"/>
      <c r="BX510" s="44"/>
      <c r="BY510" s="44"/>
      <c r="BZ510" s="44"/>
      <c r="CA510" s="44"/>
      <c r="CB510" s="44"/>
      <c r="CC510" s="44"/>
      <c r="CD510" s="44"/>
      <c r="CE510" s="44"/>
      <c r="CF510" s="44"/>
      <c r="CG510" s="44"/>
      <c r="CH510" s="44"/>
      <c r="CI510" s="44"/>
      <c r="CJ510" s="44"/>
      <c r="CK510" s="44"/>
      <c r="CL510" s="44"/>
      <c r="CM510" s="44"/>
      <c r="CN510" s="44"/>
      <c r="CO510" s="44"/>
      <c r="CP510" s="44"/>
      <c r="CQ510" s="44"/>
      <c r="CR510" s="44"/>
      <c r="CS510" s="44"/>
      <c r="CT510" s="44"/>
      <c r="CU510" s="44"/>
      <c r="CV510" s="44"/>
      <c r="CW510" s="44"/>
      <c r="CX510" s="44"/>
      <c r="CY510" s="44"/>
      <c r="CZ510" s="44"/>
    </row>
    <row r="511" spans="1:104" hidden="1" outlineLevel="1" x14ac:dyDescent="0.25">
      <c r="A511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11" s="48"/>
      <c r="C511" s="44" t="e">
        <f t="shared" si="12"/>
        <v>#REF!</v>
      </c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  <c r="AG511" s="44"/>
      <c r="AH511" s="44"/>
      <c r="AI511" s="44"/>
      <c r="AJ511" s="44"/>
      <c r="AK511" s="44"/>
      <c r="AL511" s="44"/>
      <c r="AM511" s="44"/>
      <c r="AN511" s="44"/>
      <c r="AO511" s="44"/>
      <c r="AP511" s="44"/>
      <c r="AQ511" s="44"/>
      <c r="AR511" s="44"/>
      <c r="AS511" s="44"/>
      <c r="AT511" s="44"/>
      <c r="AU511" s="44"/>
      <c r="AV511" s="44"/>
      <c r="AW511" s="44"/>
      <c r="AX511" s="44"/>
      <c r="AY511" s="44"/>
      <c r="AZ511" s="44"/>
      <c r="BA511" s="44"/>
      <c r="BB511" s="44"/>
      <c r="BC511" s="44"/>
      <c r="BD511" s="44"/>
      <c r="BE511" s="44"/>
      <c r="BF511" s="44"/>
      <c r="BG511" s="44"/>
      <c r="BH511" s="44"/>
      <c r="BI511" s="44"/>
      <c r="BJ511" s="44"/>
      <c r="BK511" s="44"/>
      <c r="BL511" s="44"/>
      <c r="BM511" s="44"/>
      <c r="BN511" s="44"/>
      <c r="BO511" s="44"/>
      <c r="BP511" s="44"/>
      <c r="BQ511" s="44"/>
      <c r="BR511" s="44"/>
      <c r="BS511" s="44"/>
      <c r="BT511" s="44"/>
      <c r="BU511" s="44"/>
      <c r="BV511" s="44"/>
      <c r="BW511" s="44"/>
      <c r="BX511" s="44"/>
      <c r="BY511" s="44"/>
      <c r="BZ511" s="44"/>
      <c r="CA511" s="44"/>
      <c r="CB511" s="44"/>
      <c r="CC511" s="44"/>
      <c r="CD511" s="44"/>
      <c r="CE511" s="44"/>
      <c r="CF511" s="44"/>
      <c r="CG511" s="44"/>
      <c r="CH511" s="44"/>
      <c r="CI511" s="44"/>
      <c r="CJ511" s="44"/>
      <c r="CK511" s="44"/>
      <c r="CL511" s="44"/>
      <c r="CM511" s="44"/>
      <c r="CN511" s="44"/>
      <c r="CO511" s="44"/>
      <c r="CP511" s="44"/>
      <c r="CQ511" s="44"/>
      <c r="CR511" s="44"/>
      <c r="CS511" s="44"/>
      <c r="CT511" s="44"/>
      <c r="CU511" s="44"/>
      <c r="CV511" s="44"/>
      <c r="CW511" s="44"/>
      <c r="CX511" s="44"/>
      <c r="CY511" s="44"/>
      <c r="CZ511" s="44"/>
    </row>
    <row r="512" spans="1:104" hidden="1" outlineLevel="1" x14ac:dyDescent="0.25">
      <c r="A512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12" s="48"/>
      <c r="C512" s="44" t="e">
        <f t="shared" si="12"/>
        <v>#REF!</v>
      </c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  <c r="AG512" s="44"/>
      <c r="AH512" s="44"/>
      <c r="AI512" s="44"/>
      <c r="AJ512" s="44"/>
      <c r="AK512" s="44"/>
      <c r="AL512" s="44"/>
      <c r="AM512" s="44"/>
      <c r="AN512" s="44"/>
      <c r="AO512" s="44"/>
      <c r="AP512" s="44"/>
      <c r="AQ512" s="44"/>
      <c r="AR512" s="44"/>
      <c r="AS512" s="44"/>
      <c r="AT512" s="44"/>
      <c r="AU512" s="44"/>
      <c r="AV512" s="44"/>
      <c r="AW512" s="44"/>
      <c r="AX512" s="44"/>
      <c r="AY512" s="44"/>
      <c r="AZ512" s="44"/>
      <c r="BA512" s="44"/>
      <c r="BB512" s="44"/>
      <c r="BC512" s="44"/>
      <c r="BD512" s="44"/>
      <c r="BE512" s="44"/>
      <c r="BF512" s="44"/>
      <c r="BG512" s="44"/>
      <c r="BH512" s="44"/>
      <c r="BI512" s="44"/>
      <c r="BJ512" s="44"/>
      <c r="BK512" s="44"/>
      <c r="BL512" s="44"/>
      <c r="BM512" s="44"/>
      <c r="BN512" s="44"/>
      <c r="BO512" s="44"/>
      <c r="BP512" s="44"/>
      <c r="BQ512" s="44"/>
      <c r="BR512" s="44"/>
      <c r="BS512" s="44"/>
      <c r="BT512" s="44"/>
      <c r="BU512" s="44"/>
      <c r="BV512" s="44"/>
      <c r="BW512" s="44"/>
      <c r="BX512" s="44"/>
      <c r="BY512" s="44"/>
      <c r="BZ512" s="44"/>
      <c r="CA512" s="44"/>
      <c r="CB512" s="44"/>
      <c r="CC512" s="44"/>
      <c r="CD512" s="44"/>
      <c r="CE512" s="44"/>
      <c r="CF512" s="44"/>
      <c r="CG512" s="44"/>
      <c r="CH512" s="44"/>
      <c r="CI512" s="44"/>
      <c r="CJ512" s="44"/>
      <c r="CK512" s="44"/>
      <c r="CL512" s="44"/>
      <c r="CM512" s="44"/>
      <c r="CN512" s="44"/>
      <c r="CO512" s="44"/>
      <c r="CP512" s="44"/>
      <c r="CQ512" s="44"/>
      <c r="CR512" s="44"/>
      <c r="CS512" s="44"/>
      <c r="CT512" s="44"/>
      <c r="CU512" s="44"/>
      <c r="CV512" s="44"/>
      <c r="CW512" s="44"/>
      <c r="CX512" s="44"/>
      <c r="CY512" s="44"/>
      <c r="CZ512" s="44"/>
    </row>
    <row r="513" spans="1:104" hidden="1" outlineLevel="1" x14ac:dyDescent="0.25">
      <c r="A513" s="39" t="e">
        <f>IF(OR('Budget Project 1'!#REF!=#REF!,'Budget Project 1'!#REF!=#REF!,'Budget Project 1'!#REF!=#REF!,'Budget Project 1'!#REF!=#REF!,'Budget Project 1'!#REF!=#REF!,'Budget Project 1'!#REF!=#REF!),IF('Budget Project 1'!#REF!*'Budget Project 1'!#REF!&gt;CEILING('Budget Project 1'!#REF!,1)*48,C$483,""),"")</f>
        <v>#REF!</v>
      </c>
      <c r="B513" s="48"/>
      <c r="C513" s="44" t="e">
        <f t="shared" si="12"/>
        <v>#REF!</v>
      </c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  <c r="AG513" s="44"/>
      <c r="AH513" s="44"/>
      <c r="AI513" s="44"/>
      <c r="AJ513" s="44"/>
      <c r="AK513" s="44"/>
      <c r="AL513" s="44"/>
      <c r="AM513" s="44"/>
      <c r="AN513" s="44"/>
      <c r="AO513" s="44"/>
      <c r="AP513" s="44"/>
      <c r="AQ513" s="44"/>
      <c r="AR513" s="44"/>
      <c r="AS513" s="44"/>
      <c r="AT513" s="44"/>
      <c r="AU513" s="44"/>
      <c r="AV513" s="44"/>
      <c r="AW513" s="44"/>
      <c r="AX513" s="44"/>
      <c r="AY513" s="44"/>
      <c r="AZ513" s="44"/>
      <c r="BA513" s="44"/>
      <c r="BB513" s="44"/>
      <c r="BC513" s="44"/>
      <c r="BD513" s="44"/>
      <c r="BE513" s="44"/>
      <c r="BF513" s="44"/>
      <c r="BG513" s="44"/>
      <c r="BH513" s="44"/>
      <c r="BI513" s="44"/>
      <c r="BJ513" s="44"/>
      <c r="BK513" s="44"/>
      <c r="BL513" s="44"/>
      <c r="BM513" s="44"/>
      <c r="BN513" s="44"/>
      <c r="BO513" s="44"/>
      <c r="BP513" s="44"/>
      <c r="BQ513" s="44"/>
      <c r="BR513" s="44"/>
      <c r="BS513" s="44"/>
      <c r="BT513" s="44"/>
      <c r="BU513" s="44"/>
      <c r="BV513" s="44"/>
      <c r="BW513" s="44"/>
      <c r="BX513" s="44"/>
      <c r="BY513" s="44"/>
      <c r="BZ513" s="44"/>
      <c r="CA513" s="44"/>
      <c r="CB513" s="44"/>
      <c r="CC513" s="44"/>
      <c r="CD513" s="44"/>
      <c r="CE513" s="44"/>
      <c r="CF513" s="44"/>
      <c r="CG513" s="44"/>
      <c r="CH513" s="44"/>
      <c r="CI513" s="44"/>
      <c r="CJ513" s="44"/>
      <c r="CK513" s="44"/>
      <c r="CL513" s="44"/>
      <c r="CM513" s="44"/>
      <c r="CN513" s="44"/>
      <c r="CO513" s="44"/>
      <c r="CP513" s="44"/>
      <c r="CQ513" s="44"/>
      <c r="CR513" s="44"/>
      <c r="CS513" s="44"/>
      <c r="CT513" s="44"/>
      <c r="CU513" s="44"/>
      <c r="CV513" s="44"/>
      <c r="CW513" s="44"/>
      <c r="CX513" s="44"/>
      <c r="CY513" s="44"/>
      <c r="CZ513" s="44"/>
    </row>
    <row r="514" spans="1:104" collapsed="1" x14ac:dyDescent="0.25">
      <c r="B514" s="48" t="s">
        <v>79</v>
      </c>
      <c r="C514" s="44" t="s">
        <v>80</v>
      </c>
      <c r="D514" s="44"/>
      <c r="E514" s="44">
        <f>IFERROR(MATCH(#REF!,'Budget Project 1'!$A$13:$A$24,0),0)</f>
        <v>0</v>
      </c>
      <c r="F514" s="44">
        <f>IFERROR(MATCH(#REF!,'Budget Project 1'!$A$13:$A$24,0),0)</f>
        <v>0</v>
      </c>
      <c r="G514" s="44">
        <f>IFERROR(MATCH(#REF!,'Budget Project 1'!$A$13:$A$24,0),0)</f>
        <v>0</v>
      </c>
      <c r="H514" s="44">
        <f>IFERROR(MATCH(#REF!,'Budget Project 1'!$A$13:$A$24,0),0)</f>
        <v>0</v>
      </c>
      <c r="I514" s="44">
        <f>SUM(E514:H514)</f>
        <v>0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  <c r="AG514" s="44"/>
      <c r="AH514" s="44"/>
      <c r="AI514" s="44"/>
      <c r="AJ514" s="44"/>
      <c r="AK514" s="44"/>
      <c r="AL514" s="44"/>
      <c r="AM514" s="44"/>
      <c r="AN514" s="44"/>
      <c r="AO514" s="44"/>
      <c r="AP514" s="44"/>
      <c r="AQ514" s="44"/>
      <c r="AR514" s="44"/>
      <c r="AS514" s="44"/>
      <c r="AT514" s="44"/>
      <c r="AU514" s="44"/>
      <c r="AV514" s="44"/>
      <c r="AW514" s="44"/>
      <c r="AX514" s="44"/>
      <c r="AY514" s="44"/>
      <c r="AZ514" s="44"/>
      <c r="BA514" s="44"/>
      <c r="BB514" s="44"/>
      <c r="BC514" s="44"/>
      <c r="BD514" s="44"/>
      <c r="BE514" s="44"/>
      <c r="BF514" s="44"/>
      <c r="BG514" s="44"/>
      <c r="BH514" s="44"/>
      <c r="BI514" s="44"/>
      <c r="BJ514" s="44"/>
      <c r="BK514" s="44"/>
      <c r="BL514" s="44"/>
      <c r="BM514" s="44"/>
      <c r="BN514" s="44"/>
      <c r="BO514" s="44"/>
      <c r="BP514" s="44"/>
      <c r="BQ514" s="44"/>
      <c r="BR514" s="44"/>
      <c r="BS514" s="44"/>
      <c r="BT514" s="44"/>
      <c r="BU514" s="44"/>
      <c r="BV514" s="44"/>
      <c r="BW514" s="44"/>
      <c r="BX514" s="44"/>
      <c r="BY514" s="44"/>
      <c r="BZ514" s="44"/>
      <c r="CA514" s="44"/>
      <c r="CB514" s="44"/>
      <c r="CC514" s="44"/>
      <c r="CD514" s="44"/>
      <c r="CE514" s="44"/>
      <c r="CF514" s="44"/>
      <c r="CG514" s="44"/>
      <c r="CH514" s="44"/>
      <c r="CI514" s="44"/>
      <c r="CJ514" s="44"/>
      <c r="CK514" s="44"/>
      <c r="CL514" s="44"/>
      <c r="CM514" s="44"/>
      <c r="CN514" s="44"/>
      <c r="CO514" s="44"/>
      <c r="CP514" s="44"/>
      <c r="CQ514" s="44"/>
      <c r="CR514" s="44"/>
      <c r="CS514" s="44"/>
      <c r="CT514" s="44"/>
      <c r="CU514" s="44"/>
      <c r="CV514" s="44"/>
      <c r="CW514" s="44"/>
      <c r="CX514" s="44"/>
      <c r="CY514" s="44"/>
      <c r="CZ514" s="44"/>
    </row>
    <row r="515" spans="1:104" hidden="1" outlineLevel="1" x14ac:dyDescent="0.25">
      <c r="A515" s="39" t="e">
        <f>IF(AND($I$514&lt;1,'Budget Project 1'!A13=#REF!),C$421,"")</f>
        <v>#REF!</v>
      </c>
      <c r="B515" s="44"/>
      <c r="C515" s="44" t="e">
        <f>IF(NOT(A515=""),"issue","")</f>
        <v>#REF!</v>
      </c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  <c r="AG515" s="44"/>
      <c r="AH515" s="44"/>
      <c r="AI515" s="44"/>
      <c r="AJ515" s="44"/>
      <c r="AK515" s="44"/>
      <c r="AL515" s="44"/>
      <c r="AM515" s="44"/>
      <c r="AN515" s="44"/>
      <c r="AO515" s="44"/>
      <c r="AP515" s="44"/>
      <c r="AQ515" s="44"/>
      <c r="AR515" s="44"/>
      <c r="AS515" s="44"/>
      <c r="AT515" s="44"/>
      <c r="AU515" s="44"/>
      <c r="AV515" s="44"/>
      <c r="AW515" s="44"/>
      <c r="AX515" s="44"/>
      <c r="AY515" s="44"/>
      <c r="AZ515" s="44"/>
      <c r="BA515" s="44"/>
      <c r="BB515" s="44"/>
      <c r="BC515" s="44"/>
      <c r="BD515" s="44"/>
      <c r="BE515" s="44"/>
      <c r="BF515" s="44"/>
      <c r="BG515" s="44"/>
      <c r="BH515" s="44"/>
      <c r="BI515" s="44"/>
      <c r="BJ515" s="44"/>
      <c r="BK515" s="44"/>
      <c r="BL515" s="44"/>
      <c r="BM515" s="44"/>
      <c r="BN515" s="44"/>
      <c r="BO515" s="44"/>
      <c r="BP515" s="44"/>
      <c r="BQ515" s="44"/>
      <c r="BR515" s="44"/>
      <c r="BS515" s="44"/>
      <c r="BT515" s="44"/>
      <c r="BU515" s="44"/>
      <c r="BV515" s="44"/>
      <c r="BW515" s="44"/>
      <c r="BX515" s="44"/>
      <c r="BY515" s="44"/>
      <c r="BZ515" s="44"/>
      <c r="CA515" s="44"/>
      <c r="CB515" s="44"/>
      <c r="CC515" s="44"/>
      <c r="CD515" s="44"/>
      <c r="CE515" s="44"/>
      <c r="CF515" s="44"/>
      <c r="CG515" s="44"/>
      <c r="CH515" s="44"/>
      <c r="CI515" s="44"/>
      <c r="CJ515" s="44"/>
      <c r="CK515" s="44"/>
      <c r="CL515" s="44"/>
      <c r="CM515" s="44"/>
      <c r="CN515" s="44"/>
      <c r="CO515" s="44"/>
      <c r="CP515" s="44"/>
      <c r="CQ515" s="44"/>
      <c r="CR515" s="44"/>
      <c r="CS515" s="44"/>
      <c r="CT515" s="44"/>
      <c r="CU515" s="44"/>
      <c r="CV515" s="44"/>
      <c r="CW515" s="44"/>
      <c r="CX515" s="44"/>
      <c r="CY515" s="44"/>
      <c r="CZ515" s="44"/>
    </row>
    <row r="516" spans="1:104" hidden="1" outlineLevel="1" x14ac:dyDescent="0.25">
      <c r="A516" s="39" t="e">
        <f>IF(AND($I$514&lt;1,'Budget Project 1'!A14=#REF!),C$421,"")</f>
        <v>#REF!</v>
      </c>
      <c r="B516" s="44"/>
      <c r="C516" s="44" t="e">
        <f t="shared" ref="C516:C544" si="13">IF(NOT(A516=""),"issue","")</f>
        <v>#REF!</v>
      </c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  <c r="AG516" s="44"/>
      <c r="AH516" s="44"/>
      <c r="AI516" s="44"/>
      <c r="AJ516" s="44"/>
      <c r="AK516" s="44"/>
      <c r="AL516" s="44"/>
      <c r="AM516" s="44"/>
      <c r="AN516" s="44"/>
      <c r="AO516" s="44"/>
      <c r="AP516" s="44"/>
      <c r="AQ516" s="44"/>
      <c r="AR516" s="44"/>
      <c r="AS516" s="44"/>
      <c r="AT516" s="44"/>
      <c r="AU516" s="44"/>
      <c r="AV516" s="44"/>
      <c r="AW516" s="44"/>
      <c r="AX516" s="44"/>
      <c r="AY516" s="44"/>
      <c r="AZ516" s="44"/>
      <c r="BA516" s="44"/>
      <c r="BB516" s="44"/>
      <c r="BC516" s="44"/>
      <c r="BD516" s="44"/>
      <c r="BE516" s="44"/>
      <c r="BF516" s="44"/>
      <c r="BG516" s="44"/>
      <c r="BH516" s="44"/>
      <c r="BI516" s="44"/>
      <c r="BJ516" s="44"/>
      <c r="BK516" s="44"/>
      <c r="BL516" s="44"/>
      <c r="BM516" s="44"/>
      <c r="BN516" s="44"/>
      <c r="BO516" s="44"/>
      <c r="BP516" s="44"/>
      <c r="BQ516" s="44"/>
      <c r="BR516" s="44"/>
      <c r="BS516" s="44"/>
      <c r="BT516" s="44"/>
      <c r="BU516" s="44"/>
      <c r="BV516" s="44"/>
      <c r="BW516" s="44"/>
      <c r="BX516" s="44"/>
      <c r="BY516" s="44"/>
      <c r="BZ516" s="44"/>
      <c r="CA516" s="44"/>
      <c r="CB516" s="44"/>
      <c r="CC516" s="44"/>
      <c r="CD516" s="44"/>
      <c r="CE516" s="44"/>
      <c r="CF516" s="44"/>
      <c r="CG516" s="44"/>
      <c r="CH516" s="44"/>
      <c r="CI516" s="44"/>
      <c r="CJ516" s="44"/>
      <c r="CK516" s="44"/>
      <c r="CL516" s="44"/>
      <c r="CM516" s="44"/>
      <c r="CN516" s="44"/>
      <c r="CO516" s="44"/>
      <c r="CP516" s="44"/>
      <c r="CQ516" s="44"/>
      <c r="CR516" s="44"/>
      <c r="CS516" s="44"/>
      <c r="CT516" s="44"/>
      <c r="CU516" s="44"/>
      <c r="CV516" s="44"/>
      <c r="CW516" s="44"/>
      <c r="CX516" s="44"/>
      <c r="CY516" s="44"/>
      <c r="CZ516" s="44"/>
    </row>
    <row r="517" spans="1:104" hidden="1" outlineLevel="1" x14ac:dyDescent="0.25">
      <c r="A517" s="39" t="e">
        <f>IF(AND($I$514&lt;1,'Budget Project 1'!A15=#REF!),C$421,"")</f>
        <v>#REF!</v>
      </c>
      <c r="B517" s="44"/>
      <c r="C517" s="44" t="e">
        <f t="shared" si="13"/>
        <v>#REF!</v>
      </c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  <c r="AG517" s="44"/>
      <c r="AH517" s="44"/>
      <c r="AI517" s="44"/>
      <c r="AJ517" s="44"/>
      <c r="AK517" s="44"/>
      <c r="AL517" s="44"/>
      <c r="AM517" s="44"/>
      <c r="AN517" s="44"/>
      <c r="AO517" s="44"/>
      <c r="AP517" s="44"/>
      <c r="AQ517" s="44"/>
      <c r="AR517" s="44"/>
      <c r="AS517" s="44"/>
      <c r="AT517" s="44"/>
      <c r="AU517" s="44"/>
      <c r="AV517" s="44"/>
      <c r="AW517" s="44"/>
      <c r="AX517" s="44"/>
      <c r="AY517" s="44"/>
      <c r="AZ517" s="44"/>
      <c r="BA517" s="44"/>
      <c r="BB517" s="44"/>
      <c r="BC517" s="44"/>
      <c r="BD517" s="44"/>
      <c r="BE517" s="44"/>
      <c r="BF517" s="44"/>
      <c r="BG517" s="44"/>
      <c r="BH517" s="44"/>
      <c r="BI517" s="44"/>
      <c r="BJ517" s="44"/>
      <c r="BK517" s="44"/>
      <c r="BL517" s="44"/>
      <c r="BM517" s="44"/>
      <c r="BN517" s="44"/>
      <c r="BO517" s="44"/>
      <c r="BP517" s="44"/>
      <c r="BQ517" s="44"/>
      <c r="BR517" s="44"/>
      <c r="BS517" s="44"/>
      <c r="BT517" s="44"/>
      <c r="BU517" s="44"/>
      <c r="BV517" s="44"/>
      <c r="BW517" s="44"/>
      <c r="BX517" s="44"/>
      <c r="BY517" s="44"/>
      <c r="BZ517" s="44"/>
      <c r="CA517" s="44"/>
      <c r="CB517" s="44"/>
      <c r="CC517" s="44"/>
      <c r="CD517" s="44"/>
      <c r="CE517" s="44"/>
      <c r="CF517" s="44"/>
      <c r="CG517" s="44"/>
      <c r="CH517" s="44"/>
      <c r="CI517" s="44"/>
      <c r="CJ517" s="44"/>
      <c r="CK517" s="44"/>
      <c r="CL517" s="44"/>
      <c r="CM517" s="44"/>
      <c r="CN517" s="44"/>
      <c r="CO517" s="44"/>
      <c r="CP517" s="44"/>
      <c r="CQ517" s="44"/>
      <c r="CR517" s="44"/>
      <c r="CS517" s="44"/>
      <c r="CT517" s="44"/>
      <c r="CU517" s="44"/>
      <c r="CV517" s="44"/>
      <c r="CW517" s="44"/>
      <c r="CX517" s="44"/>
      <c r="CY517" s="44"/>
      <c r="CZ517" s="44"/>
    </row>
    <row r="518" spans="1:104" hidden="1" outlineLevel="1" x14ac:dyDescent="0.25">
      <c r="A518" s="39" t="e">
        <f>IF(AND($I$514&lt;1,'Budget Project 1'!A16=#REF!),C$421,"")</f>
        <v>#REF!</v>
      </c>
      <c r="B518" s="44"/>
      <c r="C518" s="44" t="e">
        <f t="shared" si="13"/>
        <v>#REF!</v>
      </c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  <c r="AG518" s="44"/>
      <c r="AH518" s="44"/>
      <c r="AI518" s="44"/>
      <c r="AJ518" s="44"/>
      <c r="AK518" s="44"/>
      <c r="AL518" s="44"/>
      <c r="AM518" s="44"/>
      <c r="AN518" s="44"/>
      <c r="AO518" s="44"/>
      <c r="AP518" s="44"/>
      <c r="AQ518" s="44"/>
      <c r="AR518" s="44"/>
      <c r="AS518" s="44"/>
      <c r="AT518" s="44"/>
      <c r="AU518" s="44"/>
      <c r="AV518" s="44"/>
      <c r="AW518" s="44"/>
      <c r="AX518" s="44"/>
      <c r="AY518" s="44"/>
      <c r="AZ518" s="44"/>
      <c r="BA518" s="44"/>
      <c r="BB518" s="44"/>
      <c r="BC518" s="44"/>
      <c r="BD518" s="44"/>
      <c r="BE518" s="44"/>
      <c r="BF518" s="44"/>
      <c r="BG518" s="44"/>
      <c r="BH518" s="44"/>
      <c r="BI518" s="44"/>
      <c r="BJ518" s="44"/>
      <c r="BK518" s="44"/>
      <c r="BL518" s="44"/>
      <c r="BM518" s="44"/>
      <c r="BN518" s="44"/>
      <c r="BO518" s="44"/>
      <c r="BP518" s="44"/>
      <c r="BQ518" s="44"/>
      <c r="BR518" s="44"/>
      <c r="BS518" s="44"/>
      <c r="BT518" s="44"/>
      <c r="BU518" s="44"/>
      <c r="BV518" s="44"/>
      <c r="BW518" s="44"/>
      <c r="BX518" s="44"/>
      <c r="BY518" s="44"/>
      <c r="BZ518" s="44"/>
      <c r="CA518" s="44"/>
      <c r="CB518" s="44"/>
      <c r="CC518" s="44"/>
      <c r="CD518" s="44"/>
      <c r="CE518" s="44"/>
      <c r="CF518" s="44"/>
      <c r="CG518" s="44"/>
      <c r="CH518" s="44"/>
      <c r="CI518" s="44"/>
      <c r="CJ518" s="44"/>
      <c r="CK518" s="44"/>
      <c r="CL518" s="44"/>
      <c r="CM518" s="44"/>
      <c r="CN518" s="44"/>
      <c r="CO518" s="44"/>
      <c r="CP518" s="44"/>
      <c r="CQ518" s="44"/>
      <c r="CR518" s="44"/>
      <c r="CS518" s="44"/>
      <c r="CT518" s="44"/>
      <c r="CU518" s="44"/>
      <c r="CV518" s="44"/>
      <c r="CW518" s="44"/>
      <c r="CX518" s="44"/>
      <c r="CY518" s="44"/>
      <c r="CZ518" s="44"/>
    </row>
    <row r="519" spans="1:104" hidden="1" outlineLevel="1" x14ac:dyDescent="0.25">
      <c r="A519" s="39" t="e">
        <f>IF(AND($I$514&lt;1,'Budget Project 1'!A17=#REF!),C$421,"")</f>
        <v>#REF!</v>
      </c>
      <c r="B519" s="44"/>
      <c r="C519" s="44" t="e">
        <f t="shared" si="13"/>
        <v>#REF!</v>
      </c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  <c r="AG519" s="44"/>
      <c r="AH519" s="44"/>
      <c r="AI519" s="44"/>
      <c r="AJ519" s="44"/>
      <c r="AK519" s="44"/>
      <c r="AL519" s="44"/>
      <c r="AM519" s="44"/>
      <c r="AN519" s="44"/>
      <c r="AO519" s="44"/>
      <c r="AP519" s="44"/>
      <c r="AQ519" s="44"/>
      <c r="AR519" s="44"/>
      <c r="AS519" s="44"/>
      <c r="AT519" s="44"/>
      <c r="AU519" s="44"/>
      <c r="AV519" s="44"/>
      <c r="AW519" s="44"/>
      <c r="AX519" s="44"/>
      <c r="AY519" s="44"/>
      <c r="AZ519" s="44"/>
      <c r="BA519" s="44"/>
      <c r="BB519" s="44"/>
      <c r="BC519" s="44"/>
      <c r="BD519" s="44"/>
      <c r="BE519" s="44"/>
      <c r="BF519" s="44"/>
      <c r="BG519" s="44"/>
      <c r="BH519" s="44"/>
      <c r="BI519" s="44"/>
      <c r="BJ519" s="44"/>
      <c r="BK519" s="44"/>
      <c r="BL519" s="44"/>
      <c r="BM519" s="44"/>
      <c r="BN519" s="44"/>
      <c r="BO519" s="44"/>
      <c r="BP519" s="44"/>
      <c r="BQ519" s="44"/>
      <c r="BR519" s="44"/>
      <c r="BS519" s="44"/>
      <c r="BT519" s="44"/>
      <c r="BU519" s="44"/>
      <c r="BV519" s="44"/>
      <c r="BW519" s="44"/>
      <c r="BX519" s="44"/>
      <c r="BY519" s="44"/>
      <c r="BZ519" s="44"/>
      <c r="CA519" s="44"/>
      <c r="CB519" s="44"/>
      <c r="CC519" s="44"/>
      <c r="CD519" s="44"/>
      <c r="CE519" s="44"/>
      <c r="CF519" s="44"/>
      <c r="CG519" s="44"/>
      <c r="CH519" s="44"/>
      <c r="CI519" s="44"/>
      <c r="CJ519" s="44"/>
      <c r="CK519" s="44"/>
      <c r="CL519" s="44"/>
      <c r="CM519" s="44"/>
      <c r="CN519" s="44"/>
      <c r="CO519" s="44"/>
      <c r="CP519" s="44"/>
      <c r="CQ519" s="44"/>
      <c r="CR519" s="44"/>
      <c r="CS519" s="44"/>
      <c r="CT519" s="44"/>
      <c r="CU519" s="44"/>
      <c r="CV519" s="44"/>
      <c r="CW519" s="44"/>
      <c r="CX519" s="44"/>
      <c r="CY519" s="44"/>
      <c r="CZ519" s="44"/>
    </row>
    <row r="520" spans="1:104" hidden="1" outlineLevel="1" x14ac:dyDescent="0.25">
      <c r="A520" s="39" t="e">
        <f>IF(AND($I$514&lt;1,'Budget Project 1'!#REF!=#REF!),C$421,"")</f>
        <v>#REF!</v>
      </c>
      <c r="B520" s="44"/>
      <c r="C520" s="44" t="e">
        <f t="shared" si="13"/>
        <v>#REF!</v>
      </c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  <c r="AG520" s="44"/>
      <c r="AH520" s="44"/>
      <c r="AI520" s="44"/>
      <c r="AJ520" s="44"/>
      <c r="AK520" s="44"/>
      <c r="AL520" s="44"/>
      <c r="AM520" s="44"/>
      <c r="AN520" s="44"/>
      <c r="AO520" s="44"/>
      <c r="AP520" s="44"/>
      <c r="AQ520" s="44"/>
      <c r="AR520" s="44"/>
      <c r="AS520" s="44"/>
      <c r="AT520" s="44"/>
      <c r="AU520" s="44"/>
      <c r="AV520" s="44"/>
      <c r="AW520" s="44"/>
      <c r="AX520" s="44"/>
      <c r="AY520" s="44"/>
      <c r="AZ520" s="44"/>
      <c r="BA520" s="44"/>
      <c r="BB520" s="44"/>
      <c r="BC520" s="44"/>
      <c r="BD520" s="44"/>
      <c r="BE520" s="44"/>
      <c r="BF520" s="44"/>
      <c r="BG520" s="44"/>
      <c r="BH520" s="44"/>
      <c r="BI520" s="44"/>
      <c r="BJ520" s="44"/>
      <c r="BK520" s="44"/>
      <c r="BL520" s="44"/>
      <c r="BM520" s="44"/>
      <c r="BN520" s="44"/>
      <c r="BO520" s="44"/>
      <c r="BP520" s="44"/>
      <c r="BQ520" s="44"/>
      <c r="BR520" s="44"/>
      <c r="BS520" s="44"/>
      <c r="BT520" s="44"/>
      <c r="BU520" s="44"/>
      <c r="BV520" s="44"/>
      <c r="BW520" s="44"/>
      <c r="BX520" s="44"/>
      <c r="BY520" s="44"/>
      <c r="BZ520" s="44"/>
      <c r="CA520" s="44"/>
      <c r="CB520" s="44"/>
      <c r="CC520" s="44"/>
      <c r="CD520" s="44"/>
      <c r="CE520" s="44"/>
      <c r="CF520" s="44"/>
      <c r="CG520" s="44"/>
      <c r="CH520" s="44"/>
      <c r="CI520" s="44"/>
      <c r="CJ520" s="44"/>
      <c r="CK520" s="44"/>
      <c r="CL520" s="44"/>
      <c r="CM520" s="44"/>
      <c r="CN520" s="44"/>
      <c r="CO520" s="44"/>
      <c r="CP520" s="44"/>
      <c r="CQ520" s="44"/>
      <c r="CR520" s="44"/>
      <c r="CS520" s="44"/>
      <c r="CT520" s="44"/>
      <c r="CU520" s="44"/>
      <c r="CV520" s="44"/>
      <c r="CW520" s="44"/>
      <c r="CX520" s="44"/>
      <c r="CY520" s="44"/>
      <c r="CZ520" s="44"/>
    </row>
    <row r="521" spans="1:104" hidden="1" outlineLevel="1" x14ac:dyDescent="0.25">
      <c r="A521" s="39" t="e">
        <f>IF(AND($I$514&lt;1,'Budget Project 1'!#REF!=#REF!),C$421,"")</f>
        <v>#REF!</v>
      </c>
      <c r="B521" s="44"/>
      <c r="C521" s="44" t="e">
        <f t="shared" si="13"/>
        <v>#REF!</v>
      </c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  <c r="AG521" s="44"/>
      <c r="AH521" s="44"/>
      <c r="AI521" s="44"/>
      <c r="AJ521" s="44"/>
      <c r="AK521" s="44"/>
      <c r="AL521" s="44"/>
      <c r="AM521" s="44"/>
      <c r="AN521" s="44"/>
      <c r="AO521" s="44"/>
      <c r="AP521" s="44"/>
      <c r="AQ521" s="44"/>
      <c r="AR521" s="44"/>
      <c r="AS521" s="44"/>
      <c r="AT521" s="44"/>
      <c r="AU521" s="44"/>
      <c r="AV521" s="44"/>
      <c r="AW521" s="44"/>
      <c r="AX521" s="44"/>
      <c r="AY521" s="44"/>
      <c r="AZ521" s="44"/>
      <c r="BA521" s="44"/>
      <c r="BB521" s="44"/>
      <c r="BC521" s="44"/>
      <c r="BD521" s="44"/>
      <c r="BE521" s="44"/>
      <c r="BF521" s="44"/>
      <c r="BG521" s="44"/>
      <c r="BH521" s="44"/>
      <c r="BI521" s="44"/>
      <c r="BJ521" s="44"/>
      <c r="BK521" s="44"/>
      <c r="BL521" s="44"/>
      <c r="BM521" s="44"/>
      <c r="BN521" s="44"/>
      <c r="BO521" s="44"/>
      <c r="BP521" s="44"/>
      <c r="BQ521" s="44"/>
      <c r="BR521" s="44"/>
      <c r="BS521" s="44"/>
      <c r="BT521" s="44"/>
      <c r="BU521" s="44"/>
      <c r="BV521" s="44"/>
      <c r="BW521" s="44"/>
      <c r="BX521" s="44"/>
      <c r="BY521" s="44"/>
      <c r="BZ521" s="44"/>
      <c r="CA521" s="44"/>
      <c r="CB521" s="44"/>
      <c r="CC521" s="44"/>
      <c r="CD521" s="44"/>
      <c r="CE521" s="44"/>
      <c r="CF521" s="44"/>
      <c r="CG521" s="44"/>
      <c r="CH521" s="44"/>
      <c r="CI521" s="44"/>
      <c r="CJ521" s="44"/>
      <c r="CK521" s="44"/>
      <c r="CL521" s="44"/>
      <c r="CM521" s="44"/>
      <c r="CN521" s="44"/>
      <c r="CO521" s="44"/>
      <c r="CP521" s="44"/>
      <c r="CQ521" s="44"/>
      <c r="CR521" s="44"/>
      <c r="CS521" s="44"/>
      <c r="CT521" s="44"/>
      <c r="CU521" s="44"/>
      <c r="CV521" s="44"/>
      <c r="CW521" s="44"/>
      <c r="CX521" s="44"/>
      <c r="CY521" s="44"/>
      <c r="CZ521" s="44"/>
    </row>
    <row r="522" spans="1:104" hidden="1" outlineLevel="1" x14ac:dyDescent="0.25">
      <c r="A522" s="39" t="e">
        <f>IF(AND($I$514&lt;1,'Budget Project 1'!#REF!=#REF!),C$421,"")</f>
        <v>#REF!</v>
      </c>
      <c r="B522" s="44"/>
      <c r="C522" s="44" t="e">
        <f t="shared" si="13"/>
        <v>#REF!</v>
      </c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  <c r="AG522" s="44"/>
      <c r="AH522" s="44"/>
      <c r="AI522" s="44"/>
      <c r="AJ522" s="44"/>
      <c r="AK522" s="44"/>
      <c r="AL522" s="44"/>
      <c r="AM522" s="44"/>
      <c r="AN522" s="44"/>
      <c r="AO522" s="44"/>
      <c r="AP522" s="44"/>
      <c r="AQ522" s="44"/>
      <c r="AR522" s="44"/>
      <c r="AS522" s="44"/>
      <c r="AT522" s="44"/>
      <c r="AU522" s="44"/>
      <c r="AV522" s="44"/>
      <c r="AW522" s="44"/>
      <c r="AX522" s="44"/>
      <c r="AY522" s="44"/>
      <c r="AZ522" s="44"/>
      <c r="BA522" s="44"/>
      <c r="BB522" s="44"/>
      <c r="BC522" s="44"/>
      <c r="BD522" s="44"/>
      <c r="BE522" s="44"/>
      <c r="BF522" s="44"/>
      <c r="BG522" s="44"/>
      <c r="BH522" s="44"/>
      <c r="BI522" s="44"/>
      <c r="BJ522" s="44"/>
      <c r="BK522" s="44"/>
      <c r="BL522" s="44"/>
      <c r="BM522" s="44"/>
      <c r="BN522" s="44"/>
      <c r="BO522" s="44"/>
      <c r="BP522" s="44"/>
      <c r="BQ522" s="44"/>
      <c r="BR522" s="44"/>
      <c r="BS522" s="44"/>
      <c r="BT522" s="44"/>
      <c r="BU522" s="44"/>
      <c r="BV522" s="44"/>
      <c r="BW522" s="44"/>
      <c r="BX522" s="44"/>
      <c r="BY522" s="44"/>
      <c r="BZ522" s="44"/>
      <c r="CA522" s="44"/>
      <c r="CB522" s="44"/>
      <c r="CC522" s="44"/>
      <c r="CD522" s="44"/>
      <c r="CE522" s="44"/>
      <c r="CF522" s="44"/>
      <c r="CG522" s="44"/>
      <c r="CH522" s="44"/>
      <c r="CI522" s="44"/>
      <c r="CJ522" s="44"/>
      <c r="CK522" s="44"/>
      <c r="CL522" s="44"/>
      <c r="CM522" s="44"/>
      <c r="CN522" s="44"/>
      <c r="CO522" s="44"/>
      <c r="CP522" s="44"/>
      <c r="CQ522" s="44"/>
      <c r="CR522" s="44"/>
      <c r="CS522" s="44"/>
      <c r="CT522" s="44"/>
      <c r="CU522" s="44"/>
      <c r="CV522" s="44"/>
      <c r="CW522" s="44"/>
      <c r="CX522" s="44"/>
      <c r="CY522" s="44"/>
      <c r="CZ522" s="44"/>
    </row>
    <row r="523" spans="1:104" hidden="1" outlineLevel="1" x14ac:dyDescent="0.25">
      <c r="A523" s="39" t="e">
        <f>IF(AND($I$514&lt;1,'Budget Project 1'!#REF!=#REF!),C$421,"")</f>
        <v>#REF!</v>
      </c>
      <c r="B523" s="44"/>
      <c r="C523" s="44" t="e">
        <f t="shared" si="13"/>
        <v>#REF!</v>
      </c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  <c r="AG523" s="44"/>
      <c r="AH523" s="44"/>
      <c r="AI523" s="44"/>
      <c r="AJ523" s="44"/>
      <c r="AK523" s="44"/>
      <c r="AL523" s="44"/>
      <c r="AM523" s="44"/>
      <c r="AN523" s="44"/>
      <c r="AO523" s="44"/>
      <c r="AP523" s="44"/>
      <c r="AQ523" s="44"/>
      <c r="AR523" s="44"/>
      <c r="AS523" s="44"/>
      <c r="AT523" s="44"/>
      <c r="AU523" s="44"/>
      <c r="AV523" s="44"/>
      <c r="AW523" s="44"/>
      <c r="AX523" s="44"/>
      <c r="AY523" s="44"/>
      <c r="AZ523" s="44"/>
      <c r="BA523" s="44"/>
      <c r="BB523" s="44"/>
      <c r="BC523" s="44"/>
      <c r="BD523" s="44"/>
      <c r="BE523" s="44"/>
      <c r="BF523" s="44"/>
      <c r="BG523" s="44"/>
      <c r="BH523" s="44"/>
      <c r="BI523" s="44"/>
      <c r="BJ523" s="44"/>
      <c r="BK523" s="44"/>
      <c r="BL523" s="44"/>
      <c r="BM523" s="44"/>
      <c r="BN523" s="44"/>
      <c r="BO523" s="44"/>
      <c r="BP523" s="44"/>
      <c r="BQ523" s="44"/>
      <c r="BR523" s="44"/>
      <c r="BS523" s="44"/>
      <c r="BT523" s="44"/>
      <c r="BU523" s="44"/>
      <c r="BV523" s="44"/>
      <c r="BW523" s="44"/>
      <c r="BX523" s="44"/>
      <c r="BY523" s="44"/>
      <c r="BZ523" s="44"/>
      <c r="CA523" s="44"/>
      <c r="CB523" s="44"/>
      <c r="CC523" s="44"/>
      <c r="CD523" s="44"/>
      <c r="CE523" s="44"/>
      <c r="CF523" s="44"/>
      <c r="CG523" s="44"/>
      <c r="CH523" s="44"/>
      <c r="CI523" s="44"/>
      <c r="CJ523" s="44"/>
      <c r="CK523" s="44"/>
      <c r="CL523" s="44"/>
      <c r="CM523" s="44"/>
      <c r="CN523" s="44"/>
      <c r="CO523" s="44"/>
      <c r="CP523" s="44"/>
      <c r="CQ523" s="44"/>
      <c r="CR523" s="44"/>
      <c r="CS523" s="44"/>
      <c r="CT523" s="44"/>
      <c r="CU523" s="44"/>
      <c r="CV523" s="44"/>
      <c r="CW523" s="44"/>
      <c r="CX523" s="44"/>
      <c r="CY523" s="44"/>
      <c r="CZ523" s="44"/>
    </row>
    <row r="524" spans="1:104" hidden="1" outlineLevel="1" x14ac:dyDescent="0.25">
      <c r="A524" s="39" t="e">
        <f>IF(AND($I$514&lt;1,'Budget Project 1'!#REF!=#REF!),C$421,"")</f>
        <v>#REF!</v>
      </c>
      <c r="B524" s="44"/>
      <c r="C524" s="44" t="e">
        <f t="shared" si="13"/>
        <v>#REF!</v>
      </c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  <c r="AG524" s="44"/>
      <c r="AH524" s="44"/>
      <c r="AI524" s="44"/>
      <c r="AJ524" s="44"/>
      <c r="AK524" s="44"/>
      <c r="AL524" s="44"/>
      <c r="AM524" s="44"/>
      <c r="AN524" s="44"/>
      <c r="AO524" s="44"/>
      <c r="AP524" s="44"/>
      <c r="AQ524" s="44"/>
      <c r="AR524" s="44"/>
      <c r="AS524" s="44"/>
      <c r="AT524" s="44"/>
      <c r="AU524" s="44"/>
      <c r="AV524" s="44"/>
      <c r="AW524" s="44"/>
      <c r="AX524" s="44"/>
      <c r="AY524" s="44"/>
      <c r="AZ524" s="44"/>
      <c r="BA524" s="44"/>
      <c r="BB524" s="44"/>
      <c r="BC524" s="44"/>
      <c r="BD524" s="44"/>
      <c r="BE524" s="44"/>
      <c r="BF524" s="44"/>
      <c r="BG524" s="44"/>
      <c r="BH524" s="44"/>
      <c r="BI524" s="44"/>
      <c r="BJ524" s="44"/>
      <c r="BK524" s="44"/>
      <c r="BL524" s="44"/>
      <c r="BM524" s="44"/>
      <c r="BN524" s="44"/>
      <c r="BO524" s="44"/>
      <c r="BP524" s="44"/>
      <c r="BQ524" s="44"/>
      <c r="BR524" s="44"/>
      <c r="BS524" s="44"/>
      <c r="BT524" s="44"/>
      <c r="BU524" s="44"/>
      <c r="BV524" s="44"/>
      <c r="BW524" s="44"/>
      <c r="BX524" s="44"/>
      <c r="BY524" s="44"/>
      <c r="BZ524" s="44"/>
      <c r="CA524" s="44"/>
      <c r="CB524" s="44"/>
      <c r="CC524" s="44"/>
      <c r="CD524" s="44"/>
      <c r="CE524" s="44"/>
      <c r="CF524" s="44"/>
      <c r="CG524" s="44"/>
      <c r="CH524" s="44"/>
      <c r="CI524" s="44"/>
      <c r="CJ524" s="44"/>
      <c r="CK524" s="44"/>
      <c r="CL524" s="44"/>
      <c r="CM524" s="44"/>
      <c r="CN524" s="44"/>
      <c r="CO524" s="44"/>
      <c r="CP524" s="44"/>
      <c r="CQ524" s="44"/>
      <c r="CR524" s="44"/>
      <c r="CS524" s="44"/>
      <c r="CT524" s="44"/>
      <c r="CU524" s="44"/>
      <c r="CV524" s="44"/>
      <c r="CW524" s="44"/>
      <c r="CX524" s="44"/>
      <c r="CY524" s="44"/>
      <c r="CZ524" s="44"/>
    </row>
    <row r="525" spans="1:104" hidden="1" outlineLevel="1" x14ac:dyDescent="0.25">
      <c r="A525" s="39" t="e">
        <f>IF(AND($I$514&lt;1,'Budget Project 1'!#REF!=#REF!),C$421,"")</f>
        <v>#REF!</v>
      </c>
      <c r="B525" s="44"/>
      <c r="C525" s="44" t="e">
        <f t="shared" si="13"/>
        <v>#REF!</v>
      </c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  <c r="AG525" s="44"/>
      <c r="AH525" s="44"/>
      <c r="AI525" s="44"/>
      <c r="AJ525" s="44"/>
      <c r="AK525" s="44"/>
      <c r="AL525" s="44"/>
      <c r="AM525" s="44"/>
      <c r="AN525" s="44"/>
      <c r="AO525" s="44"/>
      <c r="AP525" s="44"/>
      <c r="AQ525" s="44"/>
      <c r="AR525" s="44"/>
      <c r="AS525" s="44"/>
      <c r="AT525" s="44"/>
      <c r="AU525" s="44"/>
      <c r="AV525" s="44"/>
      <c r="AW525" s="44"/>
      <c r="AX525" s="44"/>
      <c r="AY525" s="44"/>
      <c r="AZ525" s="44"/>
      <c r="BA525" s="44"/>
      <c r="BB525" s="44"/>
      <c r="BC525" s="44"/>
      <c r="BD525" s="44"/>
      <c r="BE525" s="44"/>
      <c r="BF525" s="44"/>
      <c r="BG525" s="44"/>
      <c r="BH525" s="44"/>
      <c r="BI525" s="44"/>
      <c r="BJ525" s="44"/>
      <c r="BK525" s="44"/>
      <c r="BL525" s="44"/>
      <c r="BM525" s="44"/>
      <c r="BN525" s="44"/>
      <c r="BO525" s="44"/>
      <c r="BP525" s="44"/>
      <c r="BQ525" s="44"/>
      <c r="BR525" s="44"/>
      <c r="BS525" s="44"/>
      <c r="BT525" s="44"/>
      <c r="BU525" s="44"/>
      <c r="BV525" s="44"/>
      <c r="BW525" s="44"/>
      <c r="BX525" s="44"/>
      <c r="BY525" s="44"/>
      <c r="BZ525" s="44"/>
      <c r="CA525" s="44"/>
      <c r="CB525" s="44"/>
      <c r="CC525" s="44"/>
      <c r="CD525" s="44"/>
      <c r="CE525" s="44"/>
      <c r="CF525" s="44"/>
      <c r="CG525" s="44"/>
      <c r="CH525" s="44"/>
      <c r="CI525" s="44"/>
      <c r="CJ525" s="44"/>
      <c r="CK525" s="44"/>
      <c r="CL525" s="44"/>
      <c r="CM525" s="44"/>
      <c r="CN525" s="44"/>
      <c r="CO525" s="44"/>
      <c r="CP525" s="44"/>
      <c r="CQ525" s="44"/>
      <c r="CR525" s="44"/>
      <c r="CS525" s="44"/>
      <c r="CT525" s="44"/>
      <c r="CU525" s="44"/>
      <c r="CV525" s="44"/>
      <c r="CW525" s="44"/>
      <c r="CX525" s="44"/>
      <c r="CY525" s="44"/>
      <c r="CZ525" s="44"/>
    </row>
    <row r="526" spans="1:104" hidden="1" outlineLevel="1" x14ac:dyDescent="0.25">
      <c r="A526" s="39" t="e">
        <f>IF(AND($I$514&lt;1,'Budget Project 1'!#REF!=#REF!),C$421,"")</f>
        <v>#REF!</v>
      </c>
      <c r="B526" s="44"/>
      <c r="C526" s="44" t="e">
        <f t="shared" si="13"/>
        <v>#REF!</v>
      </c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  <c r="AG526" s="44"/>
      <c r="AH526" s="44"/>
      <c r="AI526" s="44"/>
      <c r="AJ526" s="44"/>
      <c r="AK526" s="44"/>
      <c r="AL526" s="44"/>
      <c r="AM526" s="44"/>
      <c r="AN526" s="44"/>
      <c r="AO526" s="44"/>
      <c r="AP526" s="44"/>
      <c r="AQ526" s="44"/>
      <c r="AR526" s="44"/>
      <c r="AS526" s="44"/>
      <c r="AT526" s="44"/>
      <c r="AU526" s="44"/>
      <c r="AV526" s="44"/>
      <c r="AW526" s="44"/>
      <c r="AX526" s="44"/>
      <c r="AY526" s="44"/>
      <c r="AZ526" s="44"/>
      <c r="BA526" s="44"/>
      <c r="BB526" s="44"/>
      <c r="BC526" s="44"/>
      <c r="BD526" s="44"/>
      <c r="BE526" s="44"/>
      <c r="BF526" s="44"/>
      <c r="BG526" s="44"/>
      <c r="BH526" s="44"/>
      <c r="BI526" s="44"/>
      <c r="BJ526" s="44"/>
      <c r="BK526" s="44"/>
      <c r="BL526" s="44"/>
      <c r="BM526" s="44"/>
      <c r="BN526" s="44"/>
      <c r="BO526" s="44"/>
      <c r="BP526" s="44"/>
      <c r="BQ526" s="44"/>
      <c r="BR526" s="44"/>
      <c r="BS526" s="44"/>
      <c r="BT526" s="44"/>
      <c r="BU526" s="44"/>
      <c r="BV526" s="44"/>
      <c r="BW526" s="44"/>
      <c r="BX526" s="44"/>
      <c r="BY526" s="44"/>
      <c r="BZ526" s="44"/>
      <c r="CA526" s="44"/>
      <c r="CB526" s="44"/>
      <c r="CC526" s="44"/>
      <c r="CD526" s="44"/>
      <c r="CE526" s="44"/>
      <c r="CF526" s="44"/>
      <c r="CG526" s="44"/>
      <c r="CH526" s="44"/>
      <c r="CI526" s="44"/>
      <c r="CJ526" s="44"/>
      <c r="CK526" s="44"/>
      <c r="CL526" s="44"/>
      <c r="CM526" s="44"/>
      <c r="CN526" s="44"/>
      <c r="CO526" s="44"/>
      <c r="CP526" s="44"/>
      <c r="CQ526" s="44"/>
      <c r="CR526" s="44"/>
      <c r="CS526" s="44"/>
      <c r="CT526" s="44"/>
      <c r="CU526" s="44"/>
      <c r="CV526" s="44"/>
      <c r="CW526" s="44"/>
      <c r="CX526" s="44"/>
      <c r="CY526" s="44"/>
      <c r="CZ526" s="44"/>
    </row>
    <row r="527" spans="1:104" hidden="1" outlineLevel="1" x14ac:dyDescent="0.25">
      <c r="A527" s="39" t="e">
        <f>IF(AND($I$514&lt;1,'Budget Project 1'!#REF!=#REF!),C$421,"")</f>
        <v>#REF!</v>
      </c>
      <c r="B527" s="44"/>
      <c r="C527" s="44" t="e">
        <f t="shared" si="13"/>
        <v>#REF!</v>
      </c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44"/>
      <c r="AI527" s="44"/>
      <c r="AJ527" s="44"/>
      <c r="AK527" s="44"/>
      <c r="AL527" s="44"/>
      <c r="AM527" s="44"/>
      <c r="AN527" s="44"/>
      <c r="AO527" s="44"/>
      <c r="AP527" s="44"/>
      <c r="AQ527" s="44"/>
      <c r="AR527" s="44"/>
      <c r="AS527" s="44"/>
      <c r="AT527" s="44"/>
      <c r="AU527" s="44"/>
      <c r="AV527" s="44"/>
      <c r="AW527" s="44"/>
      <c r="AX527" s="44"/>
      <c r="AY527" s="44"/>
      <c r="AZ527" s="44"/>
      <c r="BA527" s="44"/>
      <c r="BB527" s="44"/>
      <c r="BC527" s="44"/>
      <c r="BD527" s="44"/>
      <c r="BE527" s="44"/>
      <c r="BF527" s="44"/>
      <c r="BG527" s="44"/>
      <c r="BH527" s="44"/>
      <c r="BI527" s="44"/>
      <c r="BJ527" s="44"/>
      <c r="BK527" s="44"/>
      <c r="BL527" s="44"/>
      <c r="BM527" s="44"/>
      <c r="BN527" s="44"/>
      <c r="BO527" s="44"/>
      <c r="BP527" s="44"/>
      <c r="BQ527" s="44"/>
      <c r="BR527" s="44"/>
      <c r="BS527" s="44"/>
      <c r="BT527" s="44"/>
      <c r="BU527" s="44"/>
      <c r="BV527" s="44"/>
      <c r="BW527" s="44"/>
      <c r="BX527" s="44"/>
      <c r="BY527" s="44"/>
      <c r="BZ527" s="44"/>
      <c r="CA527" s="44"/>
      <c r="CB527" s="44"/>
      <c r="CC527" s="44"/>
      <c r="CD527" s="44"/>
      <c r="CE527" s="44"/>
      <c r="CF527" s="44"/>
      <c r="CG527" s="44"/>
      <c r="CH527" s="44"/>
      <c r="CI527" s="44"/>
      <c r="CJ527" s="44"/>
      <c r="CK527" s="44"/>
      <c r="CL527" s="44"/>
      <c r="CM527" s="44"/>
      <c r="CN527" s="44"/>
      <c r="CO527" s="44"/>
      <c r="CP527" s="44"/>
      <c r="CQ527" s="44"/>
      <c r="CR527" s="44"/>
      <c r="CS527" s="44"/>
      <c r="CT527" s="44"/>
      <c r="CU527" s="44"/>
      <c r="CV527" s="44"/>
      <c r="CW527" s="44"/>
      <c r="CX527" s="44"/>
      <c r="CY527" s="44"/>
      <c r="CZ527" s="44"/>
    </row>
    <row r="528" spans="1:104" hidden="1" outlineLevel="1" x14ac:dyDescent="0.25">
      <c r="A528" s="39" t="e">
        <f>IF(AND($I$514&lt;1,'Budget Project 1'!#REF!=#REF!),C$421,"")</f>
        <v>#REF!</v>
      </c>
      <c r="B528" s="44"/>
      <c r="C528" s="44" t="e">
        <f t="shared" si="13"/>
        <v>#REF!</v>
      </c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  <c r="AG528" s="44"/>
      <c r="AH528" s="44"/>
      <c r="AI528" s="44"/>
      <c r="AJ528" s="44"/>
      <c r="AK528" s="44"/>
      <c r="AL528" s="44"/>
      <c r="AM528" s="44"/>
      <c r="AN528" s="44"/>
      <c r="AO528" s="44"/>
      <c r="AP528" s="44"/>
      <c r="AQ528" s="44"/>
      <c r="AR528" s="44"/>
      <c r="AS528" s="44"/>
      <c r="AT528" s="44"/>
      <c r="AU528" s="44"/>
      <c r="AV528" s="44"/>
      <c r="AW528" s="44"/>
      <c r="AX528" s="44"/>
      <c r="AY528" s="44"/>
      <c r="AZ528" s="44"/>
      <c r="BA528" s="44"/>
      <c r="BB528" s="44"/>
      <c r="BC528" s="44"/>
      <c r="BD528" s="44"/>
      <c r="BE528" s="44"/>
      <c r="BF528" s="44"/>
      <c r="BG528" s="44"/>
      <c r="BH528" s="44"/>
      <c r="BI528" s="44"/>
      <c r="BJ528" s="44"/>
      <c r="BK528" s="44"/>
      <c r="BL528" s="44"/>
      <c r="BM528" s="44"/>
      <c r="BN528" s="44"/>
      <c r="BO528" s="44"/>
      <c r="BP528" s="44"/>
      <c r="BQ528" s="44"/>
      <c r="BR528" s="44"/>
      <c r="BS528" s="44"/>
      <c r="BT528" s="44"/>
      <c r="BU528" s="44"/>
      <c r="BV528" s="44"/>
      <c r="BW528" s="44"/>
      <c r="BX528" s="44"/>
      <c r="BY528" s="44"/>
      <c r="BZ528" s="44"/>
      <c r="CA528" s="44"/>
      <c r="CB528" s="44"/>
      <c r="CC528" s="44"/>
      <c r="CD528" s="44"/>
      <c r="CE528" s="44"/>
      <c r="CF528" s="44"/>
      <c r="CG528" s="44"/>
      <c r="CH528" s="44"/>
      <c r="CI528" s="44"/>
      <c r="CJ528" s="44"/>
      <c r="CK528" s="44"/>
      <c r="CL528" s="44"/>
      <c r="CM528" s="44"/>
      <c r="CN528" s="44"/>
      <c r="CO528" s="44"/>
      <c r="CP528" s="44"/>
      <c r="CQ528" s="44"/>
      <c r="CR528" s="44"/>
      <c r="CS528" s="44"/>
      <c r="CT528" s="44"/>
      <c r="CU528" s="44"/>
      <c r="CV528" s="44"/>
      <c r="CW528" s="44"/>
      <c r="CX528" s="44"/>
      <c r="CY528" s="44"/>
      <c r="CZ528" s="44"/>
    </row>
    <row r="529" spans="1:104" hidden="1" outlineLevel="1" x14ac:dyDescent="0.25">
      <c r="A529" s="39" t="e">
        <f>IF(AND($I$514&lt;1,'Budget Project 1'!#REF!=#REF!),C$421,"")</f>
        <v>#REF!</v>
      </c>
      <c r="B529" s="44"/>
      <c r="C529" s="44" t="e">
        <f t="shared" si="13"/>
        <v>#REF!</v>
      </c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44"/>
      <c r="AI529" s="44"/>
      <c r="AJ529" s="44"/>
      <c r="AK529" s="44"/>
      <c r="AL529" s="44"/>
      <c r="AM529" s="44"/>
      <c r="AN529" s="44"/>
      <c r="AO529" s="44"/>
      <c r="AP529" s="44"/>
      <c r="AQ529" s="44"/>
      <c r="AR529" s="44"/>
      <c r="AS529" s="44"/>
      <c r="AT529" s="44"/>
      <c r="AU529" s="44"/>
      <c r="AV529" s="44"/>
      <c r="AW529" s="44"/>
      <c r="AX529" s="44"/>
      <c r="AY529" s="44"/>
      <c r="AZ529" s="44"/>
      <c r="BA529" s="44"/>
      <c r="BB529" s="44"/>
      <c r="BC529" s="44"/>
      <c r="BD529" s="44"/>
      <c r="BE529" s="44"/>
      <c r="BF529" s="44"/>
      <c r="BG529" s="44"/>
      <c r="BH529" s="44"/>
      <c r="BI529" s="44"/>
      <c r="BJ529" s="44"/>
      <c r="BK529" s="44"/>
      <c r="BL529" s="44"/>
      <c r="BM529" s="44"/>
      <c r="BN529" s="44"/>
      <c r="BO529" s="44"/>
      <c r="BP529" s="44"/>
      <c r="BQ529" s="44"/>
      <c r="BR529" s="44"/>
      <c r="BS529" s="44"/>
      <c r="BT529" s="44"/>
      <c r="BU529" s="44"/>
      <c r="BV529" s="44"/>
      <c r="BW529" s="44"/>
      <c r="BX529" s="44"/>
      <c r="BY529" s="44"/>
      <c r="BZ529" s="44"/>
      <c r="CA529" s="44"/>
      <c r="CB529" s="44"/>
      <c r="CC529" s="44"/>
      <c r="CD529" s="44"/>
      <c r="CE529" s="44"/>
      <c r="CF529" s="44"/>
      <c r="CG529" s="44"/>
      <c r="CH529" s="44"/>
      <c r="CI529" s="44"/>
      <c r="CJ529" s="44"/>
      <c r="CK529" s="44"/>
      <c r="CL529" s="44"/>
      <c r="CM529" s="44"/>
      <c r="CN529" s="44"/>
      <c r="CO529" s="44"/>
      <c r="CP529" s="44"/>
      <c r="CQ529" s="44"/>
      <c r="CR529" s="44"/>
      <c r="CS529" s="44"/>
      <c r="CT529" s="44"/>
      <c r="CU529" s="44"/>
      <c r="CV529" s="44"/>
      <c r="CW529" s="44"/>
      <c r="CX529" s="44"/>
      <c r="CY529" s="44"/>
      <c r="CZ529" s="44"/>
    </row>
    <row r="530" spans="1:104" hidden="1" outlineLevel="1" x14ac:dyDescent="0.25">
      <c r="A530" s="39" t="e">
        <f>IF(AND($I$514&lt;1,'Budget Project 1'!#REF!=#REF!),C$421,"")</f>
        <v>#REF!</v>
      </c>
      <c r="B530" s="44"/>
      <c r="C530" s="44" t="e">
        <f t="shared" si="13"/>
        <v>#REF!</v>
      </c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  <c r="AG530" s="44"/>
      <c r="AH530" s="44"/>
      <c r="AI530" s="44"/>
      <c r="AJ530" s="44"/>
      <c r="AK530" s="44"/>
      <c r="AL530" s="44"/>
      <c r="AM530" s="44"/>
      <c r="AN530" s="44"/>
      <c r="AO530" s="44"/>
      <c r="AP530" s="44"/>
      <c r="AQ530" s="44"/>
      <c r="AR530" s="44"/>
      <c r="AS530" s="44"/>
      <c r="AT530" s="44"/>
      <c r="AU530" s="44"/>
      <c r="AV530" s="44"/>
      <c r="AW530" s="44"/>
      <c r="AX530" s="44"/>
      <c r="AY530" s="44"/>
      <c r="AZ530" s="44"/>
      <c r="BA530" s="44"/>
      <c r="BB530" s="44"/>
      <c r="BC530" s="44"/>
      <c r="BD530" s="44"/>
      <c r="BE530" s="44"/>
      <c r="BF530" s="44"/>
      <c r="BG530" s="44"/>
      <c r="BH530" s="44"/>
      <c r="BI530" s="44"/>
      <c r="BJ530" s="44"/>
      <c r="BK530" s="44"/>
      <c r="BL530" s="44"/>
      <c r="BM530" s="44"/>
      <c r="BN530" s="44"/>
      <c r="BO530" s="44"/>
      <c r="BP530" s="44"/>
      <c r="BQ530" s="44"/>
      <c r="BR530" s="44"/>
      <c r="BS530" s="44"/>
      <c r="BT530" s="44"/>
      <c r="BU530" s="44"/>
      <c r="BV530" s="44"/>
      <c r="BW530" s="44"/>
      <c r="BX530" s="44"/>
      <c r="BY530" s="44"/>
      <c r="BZ530" s="44"/>
      <c r="CA530" s="44"/>
      <c r="CB530" s="44"/>
      <c r="CC530" s="44"/>
      <c r="CD530" s="44"/>
      <c r="CE530" s="44"/>
      <c r="CF530" s="44"/>
      <c r="CG530" s="44"/>
      <c r="CH530" s="44"/>
      <c r="CI530" s="44"/>
      <c r="CJ530" s="44"/>
      <c r="CK530" s="44"/>
      <c r="CL530" s="44"/>
      <c r="CM530" s="44"/>
      <c r="CN530" s="44"/>
      <c r="CO530" s="44"/>
      <c r="CP530" s="44"/>
      <c r="CQ530" s="44"/>
      <c r="CR530" s="44"/>
      <c r="CS530" s="44"/>
      <c r="CT530" s="44"/>
      <c r="CU530" s="44"/>
      <c r="CV530" s="44"/>
      <c r="CW530" s="44"/>
      <c r="CX530" s="44"/>
      <c r="CY530" s="44"/>
      <c r="CZ530" s="44"/>
    </row>
    <row r="531" spans="1:104" hidden="1" outlineLevel="1" x14ac:dyDescent="0.25">
      <c r="A531" s="39" t="e">
        <f>IF(AND($I$514&lt;1,'Budget Project 1'!#REF!=#REF!),C$421,"")</f>
        <v>#REF!</v>
      </c>
      <c r="B531" s="44"/>
      <c r="C531" s="44" t="e">
        <f t="shared" si="13"/>
        <v>#REF!</v>
      </c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  <c r="AG531" s="44"/>
      <c r="AH531" s="44"/>
      <c r="AI531" s="44"/>
      <c r="AJ531" s="44"/>
      <c r="AK531" s="44"/>
      <c r="AL531" s="44"/>
      <c r="AM531" s="44"/>
      <c r="AN531" s="44"/>
      <c r="AO531" s="44"/>
      <c r="AP531" s="44"/>
      <c r="AQ531" s="44"/>
      <c r="AR531" s="44"/>
      <c r="AS531" s="44"/>
      <c r="AT531" s="44"/>
      <c r="AU531" s="44"/>
      <c r="AV531" s="44"/>
      <c r="AW531" s="44"/>
      <c r="AX531" s="44"/>
      <c r="AY531" s="44"/>
      <c r="AZ531" s="44"/>
      <c r="BA531" s="44"/>
      <c r="BB531" s="44"/>
      <c r="BC531" s="44"/>
      <c r="BD531" s="44"/>
      <c r="BE531" s="44"/>
      <c r="BF531" s="44"/>
      <c r="BG531" s="44"/>
      <c r="BH531" s="44"/>
      <c r="BI531" s="44"/>
      <c r="BJ531" s="44"/>
      <c r="BK531" s="44"/>
      <c r="BL531" s="44"/>
      <c r="BM531" s="44"/>
      <c r="BN531" s="44"/>
      <c r="BO531" s="44"/>
      <c r="BP531" s="44"/>
      <c r="BQ531" s="44"/>
      <c r="BR531" s="44"/>
      <c r="BS531" s="44"/>
      <c r="BT531" s="44"/>
      <c r="BU531" s="44"/>
      <c r="BV531" s="44"/>
      <c r="BW531" s="44"/>
      <c r="BX531" s="44"/>
      <c r="BY531" s="44"/>
      <c r="BZ531" s="44"/>
      <c r="CA531" s="44"/>
      <c r="CB531" s="44"/>
      <c r="CC531" s="44"/>
      <c r="CD531" s="44"/>
      <c r="CE531" s="44"/>
      <c r="CF531" s="44"/>
      <c r="CG531" s="44"/>
      <c r="CH531" s="44"/>
      <c r="CI531" s="44"/>
      <c r="CJ531" s="44"/>
      <c r="CK531" s="44"/>
      <c r="CL531" s="44"/>
      <c r="CM531" s="44"/>
      <c r="CN531" s="44"/>
      <c r="CO531" s="44"/>
      <c r="CP531" s="44"/>
      <c r="CQ531" s="44"/>
      <c r="CR531" s="44"/>
      <c r="CS531" s="44"/>
      <c r="CT531" s="44"/>
      <c r="CU531" s="44"/>
      <c r="CV531" s="44"/>
      <c r="CW531" s="44"/>
      <c r="CX531" s="44"/>
      <c r="CY531" s="44"/>
      <c r="CZ531" s="44"/>
    </row>
    <row r="532" spans="1:104" hidden="1" outlineLevel="1" x14ac:dyDescent="0.25">
      <c r="A532" s="39" t="e">
        <f>IF(AND($I$514&lt;1,'Budget Project 1'!#REF!=#REF!),C$421,"")</f>
        <v>#REF!</v>
      </c>
      <c r="B532" s="44"/>
      <c r="C532" s="44" t="e">
        <f t="shared" si="13"/>
        <v>#REF!</v>
      </c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  <c r="AG532" s="44"/>
      <c r="AH532" s="44"/>
      <c r="AI532" s="44"/>
      <c r="AJ532" s="44"/>
      <c r="AK532" s="44"/>
      <c r="AL532" s="44"/>
      <c r="AM532" s="44"/>
      <c r="AN532" s="44"/>
      <c r="AO532" s="44"/>
      <c r="AP532" s="44"/>
      <c r="AQ532" s="44"/>
      <c r="AR532" s="44"/>
      <c r="AS532" s="44"/>
      <c r="AT532" s="44"/>
      <c r="AU532" s="44"/>
      <c r="AV532" s="44"/>
      <c r="AW532" s="44"/>
      <c r="AX532" s="44"/>
      <c r="AY532" s="44"/>
      <c r="AZ532" s="44"/>
      <c r="BA532" s="44"/>
      <c r="BB532" s="44"/>
      <c r="BC532" s="44"/>
      <c r="BD532" s="44"/>
      <c r="BE532" s="44"/>
      <c r="BF532" s="44"/>
      <c r="BG532" s="44"/>
      <c r="BH532" s="44"/>
      <c r="BI532" s="44"/>
      <c r="BJ532" s="44"/>
      <c r="BK532" s="44"/>
      <c r="BL532" s="44"/>
      <c r="BM532" s="44"/>
      <c r="BN532" s="44"/>
      <c r="BO532" s="44"/>
      <c r="BP532" s="44"/>
      <c r="BQ532" s="44"/>
      <c r="BR532" s="44"/>
      <c r="BS532" s="44"/>
      <c r="BT532" s="44"/>
      <c r="BU532" s="44"/>
      <c r="BV532" s="44"/>
      <c r="BW532" s="44"/>
      <c r="BX532" s="44"/>
      <c r="BY532" s="44"/>
      <c r="BZ532" s="44"/>
      <c r="CA532" s="44"/>
      <c r="CB532" s="44"/>
      <c r="CC532" s="44"/>
      <c r="CD532" s="44"/>
      <c r="CE532" s="44"/>
      <c r="CF532" s="44"/>
      <c r="CG532" s="44"/>
      <c r="CH532" s="44"/>
      <c r="CI532" s="44"/>
      <c r="CJ532" s="44"/>
      <c r="CK532" s="44"/>
      <c r="CL532" s="44"/>
      <c r="CM532" s="44"/>
      <c r="CN532" s="44"/>
      <c r="CO532" s="44"/>
      <c r="CP532" s="44"/>
      <c r="CQ532" s="44"/>
      <c r="CR532" s="44"/>
      <c r="CS532" s="44"/>
      <c r="CT532" s="44"/>
      <c r="CU532" s="44"/>
      <c r="CV532" s="44"/>
      <c r="CW532" s="44"/>
      <c r="CX532" s="44"/>
      <c r="CY532" s="44"/>
      <c r="CZ532" s="44"/>
    </row>
    <row r="533" spans="1:104" hidden="1" outlineLevel="1" x14ac:dyDescent="0.25">
      <c r="A533" s="39" t="e">
        <f>IF(AND($I$514&lt;1,'Budget Project 1'!#REF!=#REF!),C$421,"")</f>
        <v>#REF!</v>
      </c>
      <c r="B533" s="44"/>
      <c r="C533" s="44" t="e">
        <f t="shared" si="13"/>
        <v>#REF!</v>
      </c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  <c r="AG533" s="44"/>
      <c r="AH533" s="44"/>
      <c r="AI533" s="44"/>
      <c r="AJ533" s="44"/>
      <c r="AK533" s="44"/>
      <c r="AL533" s="44"/>
      <c r="AM533" s="44"/>
      <c r="AN533" s="44"/>
      <c r="AO533" s="44"/>
      <c r="AP533" s="44"/>
      <c r="AQ533" s="44"/>
      <c r="AR533" s="44"/>
      <c r="AS533" s="44"/>
      <c r="AT533" s="44"/>
      <c r="AU533" s="44"/>
      <c r="AV533" s="44"/>
      <c r="AW533" s="44"/>
      <c r="AX533" s="44"/>
      <c r="AY533" s="44"/>
      <c r="AZ533" s="44"/>
      <c r="BA533" s="44"/>
      <c r="BB533" s="44"/>
      <c r="BC533" s="44"/>
      <c r="BD533" s="44"/>
      <c r="BE533" s="44"/>
      <c r="BF533" s="44"/>
      <c r="BG533" s="44"/>
      <c r="BH533" s="44"/>
      <c r="BI533" s="44"/>
      <c r="BJ533" s="44"/>
      <c r="BK533" s="44"/>
      <c r="BL533" s="44"/>
      <c r="BM533" s="44"/>
      <c r="BN533" s="44"/>
      <c r="BO533" s="44"/>
      <c r="BP533" s="44"/>
      <c r="BQ533" s="44"/>
      <c r="BR533" s="44"/>
      <c r="BS533" s="44"/>
      <c r="BT533" s="44"/>
      <c r="BU533" s="44"/>
      <c r="BV533" s="44"/>
      <c r="BW533" s="44"/>
      <c r="BX533" s="44"/>
      <c r="BY533" s="44"/>
      <c r="BZ533" s="44"/>
      <c r="CA533" s="44"/>
      <c r="CB533" s="44"/>
      <c r="CC533" s="44"/>
      <c r="CD533" s="44"/>
      <c r="CE533" s="44"/>
      <c r="CF533" s="44"/>
      <c r="CG533" s="44"/>
      <c r="CH533" s="44"/>
      <c r="CI533" s="44"/>
      <c r="CJ533" s="44"/>
      <c r="CK533" s="44"/>
      <c r="CL533" s="44"/>
      <c r="CM533" s="44"/>
      <c r="CN533" s="44"/>
      <c r="CO533" s="44"/>
      <c r="CP533" s="44"/>
      <c r="CQ533" s="44"/>
      <c r="CR533" s="44"/>
      <c r="CS533" s="44"/>
      <c r="CT533" s="44"/>
      <c r="CU533" s="44"/>
      <c r="CV533" s="44"/>
      <c r="CW533" s="44"/>
      <c r="CX533" s="44"/>
      <c r="CY533" s="44"/>
      <c r="CZ533" s="44"/>
    </row>
    <row r="534" spans="1:104" hidden="1" outlineLevel="1" x14ac:dyDescent="0.25">
      <c r="A534" s="39" t="e">
        <f>IF(AND($I$514&lt;1,'Budget Project 1'!#REF!=#REF!),C$421,"")</f>
        <v>#REF!</v>
      </c>
      <c r="B534" s="44"/>
      <c r="C534" s="44" t="e">
        <f t="shared" si="13"/>
        <v>#REF!</v>
      </c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  <c r="AG534" s="44"/>
      <c r="AH534" s="44"/>
      <c r="AI534" s="44"/>
      <c r="AJ534" s="44"/>
      <c r="AK534" s="44"/>
      <c r="AL534" s="44"/>
      <c r="AM534" s="44"/>
      <c r="AN534" s="44"/>
      <c r="AO534" s="44"/>
      <c r="AP534" s="44"/>
      <c r="AQ534" s="44"/>
      <c r="AR534" s="44"/>
      <c r="AS534" s="44"/>
      <c r="AT534" s="44"/>
      <c r="AU534" s="44"/>
      <c r="AV534" s="44"/>
      <c r="AW534" s="44"/>
      <c r="AX534" s="44"/>
      <c r="AY534" s="44"/>
      <c r="AZ534" s="44"/>
      <c r="BA534" s="44"/>
      <c r="BB534" s="44"/>
      <c r="BC534" s="44"/>
      <c r="BD534" s="44"/>
      <c r="BE534" s="44"/>
      <c r="BF534" s="44"/>
      <c r="BG534" s="44"/>
      <c r="BH534" s="44"/>
      <c r="BI534" s="44"/>
      <c r="BJ534" s="44"/>
      <c r="BK534" s="44"/>
      <c r="BL534" s="44"/>
      <c r="BM534" s="44"/>
      <c r="BN534" s="44"/>
      <c r="BO534" s="44"/>
      <c r="BP534" s="44"/>
      <c r="BQ534" s="44"/>
      <c r="BR534" s="44"/>
      <c r="BS534" s="44"/>
      <c r="BT534" s="44"/>
      <c r="BU534" s="44"/>
      <c r="BV534" s="44"/>
      <c r="BW534" s="44"/>
      <c r="BX534" s="44"/>
      <c r="BY534" s="44"/>
      <c r="BZ534" s="44"/>
      <c r="CA534" s="44"/>
      <c r="CB534" s="44"/>
      <c r="CC534" s="44"/>
      <c r="CD534" s="44"/>
      <c r="CE534" s="44"/>
      <c r="CF534" s="44"/>
      <c r="CG534" s="44"/>
      <c r="CH534" s="44"/>
      <c r="CI534" s="44"/>
      <c r="CJ534" s="44"/>
      <c r="CK534" s="44"/>
      <c r="CL534" s="44"/>
      <c r="CM534" s="44"/>
      <c r="CN534" s="44"/>
      <c r="CO534" s="44"/>
      <c r="CP534" s="44"/>
      <c r="CQ534" s="44"/>
      <c r="CR534" s="44"/>
      <c r="CS534" s="44"/>
      <c r="CT534" s="44"/>
      <c r="CU534" s="44"/>
      <c r="CV534" s="44"/>
      <c r="CW534" s="44"/>
      <c r="CX534" s="44"/>
      <c r="CY534" s="44"/>
      <c r="CZ534" s="44"/>
    </row>
    <row r="535" spans="1:104" hidden="1" outlineLevel="1" x14ac:dyDescent="0.25">
      <c r="A535" s="39" t="e">
        <f>IF(AND($I$514&lt;1,'Budget Project 1'!#REF!=#REF!),C$421,"")</f>
        <v>#REF!</v>
      </c>
      <c r="B535" s="44"/>
      <c r="C535" s="44" t="e">
        <f t="shared" si="13"/>
        <v>#REF!</v>
      </c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  <c r="AG535" s="44"/>
      <c r="AH535" s="44"/>
      <c r="AI535" s="44"/>
      <c r="AJ535" s="44"/>
      <c r="AK535" s="44"/>
      <c r="AL535" s="44"/>
      <c r="AM535" s="44"/>
      <c r="AN535" s="44"/>
      <c r="AO535" s="44"/>
      <c r="AP535" s="44"/>
      <c r="AQ535" s="44"/>
      <c r="AR535" s="44"/>
      <c r="AS535" s="44"/>
      <c r="AT535" s="44"/>
      <c r="AU535" s="44"/>
      <c r="AV535" s="44"/>
      <c r="AW535" s="44"/>
      <c r="AX535" s="44"/>
      <c r="AY535" s="44"/>
      <c r="AZ535" s="44"/>
      <c r="BA535" s="44"/>
      <c r="BB535" s="44"/>
      <c r="BC535" s="44"/>
      <c r="BD535" s="44"/>
      <c r="BE535" s="44"/>
      <c r="BF535" s="44"/>
      <c r="BG535" s="44"/>
      <c r="BH535" s="44"/>
      <c r="BI535" s="44"/>
      <c r="BJ535" s="44"/>
      <c r="BK535" s="44"/>
      <c r="BL535" s="44"/>
      <c r="BM535" s="44"/>
      <c r="BN535" s="44"/>
      <c r="BO535" s="44"/>
      <c r="BP535" s="44"/>
      <c r="BQ535" s="44"/>
      <c r="BR535" s="44"/>
      <c r="BS535" s="44"/>
      <c r="BT535" s="44"/>
      <c r="BU535" s="44"/>
      <c r="BV535" s="44"/>
      <c r="BW535" s="44"/>
      <c r="BX535" s="44"/>
      <c r="BY535" s="44"/>
      <c r="BZ535" s="44"/>
      <c r="CA535" s="44"/>
      <c r="CB535" s="44"/>
      <c r="CC535" s="44"/>
      <c r="CD535" s="44"/>
      <c r="CE535" s="44"/>
      <c r="CF535" s="44"/>
      <c r="CG535" s="44"/>
      <c r="CH535" s="44"/>
      <c r="CI535" s="44"/>
      <c r="CJ535" s="44"/>
      <c r="CK535" s="44"/>
      <c r="CL535" s="44"/>
      <c r="CM535" s="44"/>
      <c r="CN535" s="44"/>
      <c r="CO535" s="44"/>
      <c r="CP535" s="44"/>
      <c r="CQ535" s="44"/>
      <c r="CR535" s="44"/>
      <c r="CS535" s="44"/>
      <c r="CT535" s="44"/>
      <c r="CU535" s="44"/>
      <c r="CV535" s="44"/>
      <c r="CW535" s="44"/>
      <c r="CX535" s="44"/>
      <c r="CY535" s="44"/>
      <c r="CZ535" s="44"/>
    </row>
    <row r="536" spans="1:104" hidden="1" outlineLevel="1" x14ac:dyDescent="0.25">
      <c r="A536" s="39" t="e">
        <f>IF(AND($I$514&lt;1,'Budget Project 1'!#REF!=#REF!),C$421,"")</f>
        <v>#REF!</v>
      </c>
      <c r="B536" s="44"/>
      <c r="C536" s="44" t="e">
        <f t="shared" si="13"/>
        <v>#REF!</v>
      </c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  <c r="AG536" s="44"/>
      <c r="AH536" s="44"/>
      <c r="AI536" s="44"/>
      <c r="AJ536" s="44"/>
      <c r="AK536" s="44"/>
      <c r="AL536" s="44"/>
      <c r="AM536" s="44"/>
      <c r="AN536" s="44"/>
      <c r="AO536" s="44"/>
      <c r="AP536" s="44"/>
      <c r="AQ536" s="44"/>
      <c r="AR536" s="44"/>
      <c r="AS536" s="44"/>
      <c r="AT536" s="44"/>
      <c r="AU536" s="44"/>
      <c r="AV536" s="44"/>
      <c r="AW536" s="44"/>
      <c r="AX536" s="44"/>
      <c r="AY536" s="44"/>
      <c r="AZ536" s="44"/>
      <c r="BA536" s="44"/>
      <c r="BB536" s="44"/>
      <c r="BC536" s="44"/>
      <c r="BD536" s="44"/>
      <c r="BE536" s="44"/>
      <c r="BF536" s="44"/>
      <c r="BG536" s="44"/>
      <c r="BH536" s="44"/>
      <c r="BI536" s="44"/>
      <c r="BJ536" s="44"/>
      <c r="BK536" s="44"/>
      <c r="BL536" s="44"/>
      <c r="BM536" s="44"/>
      <c r="BN536" s="44"/>
      <c r="BO536" s="44"/>
      <c r="BP536" s="44"/>
      <c r="BQ536" s="44"/>
      <c r="BR536" s="44"/>
      <c r="BS536" s="44"/>
      <c r="BT536" s="44"/>
      <c r="BU536" s="44"/>
      <c r="BV536" s="44"/>
      <c r="BW536" s="44"/>
      <c r="BX536" s="44"/>
      <c r="BY536" s="44"/>
      <c r="BZ536" s="44"/>
      <c r="CA536" s="44"/>
      <c r="CB536" s="44"/>
      <c r="CC536" s="44"/>
      <c r="CD536" s="44"/>
      <c r="CE536" s="44"/>
      <c r="CF536" s="44"/>
      <c r="CG536" s="44"/>
      <c r="CH536" s="44"/>
      <c r="CI536" s="44"/>
      <c r="CJ536" s="44"/>
      <c r="CK536" s="44"/>
      <c r="CL536" s="44"/>
      <c r="CM536" s="44"/>
      <c r="CN536" s="44"/>
      <c r="CO536" s="44"/>
      <c r="CP536" s="44"/>
      <c r="CQ536" s="44"/>
      <c r="CR536" s="44"/>
      <c r="CS536" s="44"/>
      <c r="CT536" s="44"/>
      <c r="CU536" s="44"/>
      <c r="CV536" s="44"/>
      <c r="CW536" s="44"/>
      <c r="CX536" s="44"/>
      <c r="CY536" s="44"/>
      <c r="CZ536" s="44"/>
    </row>
    <row r="537" spans="1:104" hidden="1" outlineLevel="1" x14ac:dyDescent="0.25">
      <c r="A537" s="39" t="e">
        <f>IF(AND($I$514&lt;1,'Budget Project 1'!#REF!=#REF!),C$421,"")</f>
        <v>#REF!</v>
      </c>
      <c r="B537" s="44"/>
      <c r="C537" s="44" t="e">
        <f t="shared" si="13"/>
        <v>#REF!</v>
      </c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  <c r="AG537" s="44"/>
      <c r="AH537" s="44"/>
      <c r="AI537" s="44"/>
      <c r="AJ537" s="44"/>
      <c r="AK537" s="44"/>
      <c r="AL537" s="44"/>
      <c r="AM537" s="44"/>
      <c r="AN537" s="44"/>
      <c r="AO537" s="44"/>
      <c r="AP537" s="44"/>
      <c r="AQ537" s="44"/>
      <c r="AR537" s="44"/>
      <c r="AS537" s="44"/>
      <c r="AT537" s="44"/>
      <c r="AU537" s="44"/>
      <c r="AV537" s="44"/>
      <c r="AW537" s="44"/>
      <c r="AX537" s="44"/>
      <c r="AY537" s="44"/>
      <c r="AZ537" s="44"/>
      <c r="BA537" s="44"/>
      <c r="BB537" s="44"/>
      <c r="BC537" s="44"/>
      <c r="BD537" s="44"/>
      <c r="BE537" s="44"/>
      <c r="BF537" s="44"/>
      <c r="BG537" s="44"/>
      <c r="BH537" s="44"/>
      <c r="BI537" s="44"/>
      <c r="BJ537" s="44"/>
      <c r="BK537" s="44"/>
      <c r="BL537" s="44"/>
      <c r="BM537" s="44"/>
      <c r="BN537" s="44"/>
      <c r="BO537" s="44"/>
      <c r="BP537" s="44"/>
      <c r="BQ537" s="44"/>
      <c r="BR537" s="44"/>
      <c r="BS537" s="44"/>
      <c r="BT537" s="44"/>
      <c r="BU537" s="44"/>
      <c r="BV537" s="44"/>
      <c r="BW537" s="44"/>
      <c r="BX537" s="44"/>
      <c r="BY537" s="44"/>
      <c r="BZ537" s="44"/>
      <c r="CA537" s="44"/>
      <c r="CB537" s="44"/>
      <c r="CC537" s="44"/>
      <c r="CD537" s="44"/>
      <c r="CE537" s="44"/>
      <c r="CF537" s="44"/>
      <c r="CG537" s="44"/>
      <c r="CH537" s="44"/>
      <c r="CI537" s="44"/>
      <c r="CJ537" s="44"/>
      <c r="CK537" s="44"/>
      <c r="CL537" s="44"/>
      <c r="CM537" s="44"/>
      <c r="CN537" s="44"/>
      <c r="CO537" s="44"/>
      <c r="CP537" s="44"/>
      <c r="CQ537" s="44"/>
      <c r="CR537" s="44"/>
      <c r="CS537" s="44"/>
      <c r="CT537" s="44"/>
      <c r="CU537" s="44"/>
      <c r="CV537" s="44"/>
      <c r="CW537" s="44"/>
      <c r="CX537" s="44"/>
      <c r="CY537" s="44"/>
      <c r="CZ537" s="44"/>
    </row>
    <row r="538" spans="1:104" hidden="1" outlineLevel="1" x14ac:dyDescent="0.25">
      <c r="A538" s="39" t="e">
        <f>IF(AND($I$514&lt;1,'Budget Project 1'!#REF!=#REF!),C$421,"")</f>
        <v>#REF!</v>
      </c>
      <c r="B538" s="44"/>
      <c r="C538" s="44" t="e">
        <f t="shared" si="13"/>
        <v>#REF!</v>
      </c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  <c r="AG538" s="44"/>
      <c r="AH538" s="44"/>
      <c r="AI538" s="44"/>
      <c r="AJ538" s="44"/>
      <c r="AK538" s="44"/>
      <c r="AL538" s="44"/>
      <c r="AM538" s="44"/>
      <c r="AN538" s="44"/>
      <c r="AO538" s="44"/>
      <c r="AP538" s="44"/>
      <c r="AQ538" s="44"/>
      <c r="AR538" s="44"/>
      <c r="AS538" s="44"/>
      <c r="AT538" s="44"/>
      <c r="AU538" s="44"/>
      <c r="AV538" s="44"/>
      <c r="AW538" s="44"/>
      <c r="AX538" s="44"/>
      <c r="AY538" s="44"/>
      <c r="AZ538" s="44"/>
      <c r="BA538" s="44"/>
      <c r="BB538" s="44"/>
      <c r="BC538" s="44"/>
      <c r="BD538" s="44"/>
      <c r="BE538" s="44"/>
      <c r="BF538" s="44"/>
      <c r="BG538" s="44"/>
      <c r="BH538" s="44"/>
      <c r="BI538" s="44"/>
      <c r="BJ538" s="44"/>
      <c r="BK538" s="44"/>
      <c r="BL538" s="44"/>
      <c r="BM538" s="44"/>
      <c r="BN538" s="44"/>
      <c r="BO538" s="44"/>
      <c r="BP538" s="44"/>
      <c r="BQ538" s="44"/>
      <c r="BR538" s="44"/>
      <c r="BS538" s="44"/>
      <c r="BT538" s="44"/>
      <c r="BU538" s="44"/>
      <c r="BV538" s="44"/>
      <c r="BW538" s="44"/>
      <c r="BX538" s="44"/>
      <c r="BY538" s="44"/>
      <c r="BZ538" s="44"/>
      <c r="CA538" s="44"/>
      <c r="CB538" s="44"/>
      <c r="CC538" s="44"/>
      <c r="CD538" s="44"/>
      <c r="CE538" s="44"/>
      <c r="CF538" s="44"/>
      <c r="CG538" s="44"/>
      <c r="CH538" s="44"/>
      <c r="CI538" s="44"/>
      <c r="CJ538" s="44"/>
      <c r="CK538" s="44"/>
      <c r="CL538" s="44"/>
      <c r="CM538" s="44"/>
      <c r="CN538" s="44"/>
      <c r="CO538" s="44"/>
      <c r="CP538" s="44"/>
      <c r="CQ538" s="44"/>
      <c r="CR538" s="44"/>
      <c r="CS538" s="44"/>
      <c r="CT538" s="44"/>
      <c r="CU538" s="44"/>
      <c r="CV538" s="44"/>
      <c r="CW538" s="44"/>
      <c r="CX538" s="44"/>
      <c r="CY538" s="44"/>
      <c r="CZ538" s="44"/>
    </row>
    <row r="539" spans="1:104" hidden="1" outlineLevel="1" x14ac:dyDescent="0.25">
      <c r="A539" s="39" t="e">
        <f>IF(AND($I$514&lt;1,'Budget Project 1'!#REF!=#REF!),C$421,"")</f>
        <v>#REF!</v>
      </c>
      <c r="B539" s="44"/>
      <c r="C539" s="44" t="e">
        <f t="shared" si="13"/>
        <v>#REF!</v>
      </c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  <c r="AG539" s="44"/>
      <c r="AH539" s="44"/>
      <c r="AI539" s="44"/>
      <c r="AJ539" s="44"/>
      <c r="AK539" s="44"/>
      <c r="AL539" s="44"/>
      <c r="AM539" s="44"/>
      <c r="AN539" s="44"/>
      <c r="AO539" s="44"/>
      <c r="AP539" s="44"/>
      <c r="AQ539" s="44"/>
      <c r="AR539" s="44"/>
      <c r="AS539" s="44"/>
      <c r="AT539" s="44"/>
      <c r="AU539" s="44"/>
      <c r="AV539" s="44"/>
      <c r="AW539" s="44"/>
      <c r="AX539" s="44"/>
      <c r="AY539" s="44"/>
      <c r="AZ539" s="44"/>
      <c r="BA539" s="44"/>
      <c r="BB539" s="44"/>
      <c r="BC539" s="44"/>
      <c r="BD539" s="44"/>
      <c r="BE539" s="44"/>
      <c r="BF539" s="44"/>
      <c r="BG539" s="44"/>
      <c r="BH539" s="44"/>
      <c r="BI539" s="44"/>
      <c r="BJ539" s="44"/>
      <c r="BK539" s="44"/>
      <c r="BL539" s="44"/>
      <c r="BM539" s="44"/>
      <c r="BN539" s="44"/>
      <c r="BO539" s="44"/>
      <c r="BP539" s="44"/>
      <c r="BQ539" s="44"/>
      <c r="BR539" s="44"/>
      <c r="BS539" s="44"/>
      <c r="BT539" s="44"/>
      <c r="BU539" s="44"/>
      <c r="BV539" s="44"/>
      <c r="BW539" s="44"/>
      <c r="BX539" s="44"/>
      <c r="BY539" s="44"/>
      <c r="BZ539" s="44"/>
      <c r="CA539" s="44"/>
      <c r="CB539" s="44"/>
      <c r="CC539" s="44"/>
      <c r="CD539" s="44"/>
      <c r="CE539" s="44"/>
      <c r="CF539" s="44"/>
      <c r="CG539" s="44"/>
      <c r="CH539" s="44"/>
      <c r="CI539" s="44"/>
      <c r="CJ539" s="44"/>
      <c r="CK539" s="44"/>
      <c r="CL539" s="44"/>
      <c r="CM539" s="44"/>
      <c r="CN539" s="44"/>
      <c r="CO539" s="44"/>
      <c r="CP539" s="44"/>
      <c r="CQ539" s="44"/>
      <c r="CR539" s="44"/>
      <c r="CS539" s="44"/>
      <c r="CT539" s="44"/>
      <c r="CU539" s="44"/>
      <c r="CV539" s="44"/>
      <c r="CW539" s="44"/>
      <c r="CX539" s="44"/>
      <c r="CY539" s="44"/>
      <c r="CZ539" s="44"/>
    </row>
    <row r="540" spans="1:104" hidden="1" outlineLevel="1" x14ac:dyDescent="0.25">
      <c r="A540" s="39" t="e">
        <f>IF(AND($I$514&lt;1,'Budget Project 1'!#REF!=#REF!),C$421,"")</f>
        <v>#REF!</v>
      </c>
      <c r="B540" s="44"/>
      <c r="C540" s="44" t="e">
        <f t="shared" si="13"/>
        <v>#REF!</v>
      </c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  <c r="AG540" s="44"/>
      <c r="AH540" s="44"/>
      <c r="AI540" s="44"/>
      <c r="AJ540" s="44"/>
      <c r="AK540" s="44"/>
      <c r="AL540" s="44"/>
      <c r="AM540" s="44"/>
      <c r="AN540" s="44"/>
      <c r="AO540" s="44"/>
      <c r="AP540" s="44"/>
      <c r="AQ540" s="44"/>
      <c r="AR540" s="44"/>
      <c r="AS540" s="44"/>
      <c r="AT540" s="44"/>
      <c r="AU540" s="44"/>
      <c r="AV540" s="44"/>
      <c r="AW540" s="44"/>
      <c r="AX540" s="44"/>
      <c r="AY540" s="44"/>
      <c r="AZ540" s="44"/>
      <c r="BA540" s="44"/>
      <c r="BB540" s="44"/>
      <c r="BC540" s="44"/>
      <c r="BD540" s="44"/>
      <c r="BE540" s="44"/>
      <c r="BF540" s="44"/>
      <c r="BG540" s="44"/>
      <c r="BH540" s="44"/>
      <c r="BI540" s="44"/>
      <c r="BJ540" s="44"/>
      <c r="BK540" s="44"/>
      <c r="BL540" s="44"/>
      <c r="BM540" s="44"/>
      <c r="BN540" s="44"/>
      <c r="BO540" s="44"/>
      <c r="BP540" s="44"/>
      <c r="BQ540" s="44"/>
      <c r="BR540" s="44"/>
      <c r="BS540" s="44"/>
      <c r="BT540" s="44"/>
      <c r="BU540" s="44"/>
      <c r="BV540" s="44"/>
      <c r="BW540" s="44"/>
      <c r="BX540" s="44"/>
      <c r="BY540" s="44"/>
      <c r="BZ540" s="44"/>
      <c r="CA540" s="44"/>
      <c r="CB540" s="44"/>
      <c r="CC540" s="44"/>
      <c r="CD540" s="44"/>
      <c r="CE540" s="44"/>
      <c r="CF540" s="44"/>
      <c r="CG540" s="44"/>
      <c r="CH540" s="44"/>
      <c r="CI540" s="44"/>
      <c r="CJ540" s="44"/>
      <c r="CK540" s="44"/>
      <c r="CL540" s="44"/>
      <c r="CM540" s="44"/>
      <c r="CN540" s="44"/>
      <c r="CO540" s="44"/>
      <c r="CP540" s="44"/>
      <c r="CQ540" s="44"/>
      <c r="CR540" s="44"/>
      <c r="CS540" s="44"/>
      <c r="CT540" s="44"/>
      <c r="CU540" s="44"/>
      <c r="CV540" s="44"/>
      <c r="CW540" s="44"/>
      <c r="CX540" s="44"/>
      <c r="CY540" s="44"/>
      <c r="CZ540" s="44"/>
    </row>
    <row r="541" spans="1:104" hidden="1" outlineLevel="1" x14ac:dyDescent="0.25">
      <c r="A541" s="39" t="e">
        <f>IF(AND($I$514&lt;1,'Budget Project 1'!#REF!=#REF!),C$421,"")</f>
        <v>#REF!</v>
      </c>
      <c r="B541" s="44"/>
      <c r="C541" s="44" t="e">
        <f t="shared" si="13"/>
        <v>#REF!</v>
      </c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  <c r="AG541" s="44"/>
      <c r="AH541" s="44"/>
      <c r="AI541" s="44"/>
      <c r="AJ541" s="44"/>
      <c r="AK541" s="44"/>
      <c r="AL541" s="44"/>
      <c r="AM541" s="44"/>
      <c r="AN541" s="44"/>
      <c r="AO541" s="44"/>
      <c r="AP541" s="44"/>
      <c r="AQ541" s="44"/>
      <c r="AR541" s="44"/>
      <c r="AS541" s="44"/>
      <c r="AT541" s="44"/>
      <c r="AU541" s="44"/>
      <c r="AV541" s="44"/>
      <c r="AW541" s="44"/>
      <c r="AX541" s="44"/>
      <c r="AY541" s="44"/>
      <c r="AZ541" s="44"/>
      <c r="BA541" s="44"/>
      <c r="BB541" s="44"/>
      <c r="BC541" s="44"/>
      <c r="BD541" s="44"/>
      <c r="BE541" s="44"/>
      <c r="BF541" s="44"/>
      <c r="BG541" s="44"/>
      <c r="BH541" s="44"/>
      <c r="BI541" s="44"/>
      <c r="BJ541" s="44"/>
      <c r="BK541" s="44"/>
      <c r="BL541" s="44"/>
      <c r="BM541" s="44"/>
      <c r="BN541" s="44"/>
      <c r="BO541" s="44"/>
      <c r="BP541" s="44"/>
      <c r="BQ541" s="44"/>
      <c r="BR541" s="44"/>
      <c r="BS541" s="44"/>
      <c r="BT541" s="44"/>
      <c r="BU541" s="44"/>
      <c r="BV541" s="44"/>
      <c r="BW541" s="44"/>
      <c r="BX541" s="44"/>
      <c r="BY541" s="44"/>
      <c r="BZ541" s="44"/>
      <c r="CA541" s="44"/>
      <c r="CB541" s="44"/>
      <c r="CC541" s="44"/>
      <c r="CD541" s="44"/>
      <c r="CE541" s="44"/>
      <c r="CF541" s="44"/>
      <c r="CG541" s="44"/>
      <c r="CH541" s="44"/>
      <c r="CI541" s="44"/>
      <c r="CJ541" s="44"/>
      <c r="CK541" s="44"/>
      <c r="CL541" s="44"/>
      <c r="CM541" s="44"/>
      <c r="CN541" s="44"/>
      <c r="CO541" s="44"/>
      <c r="CP541" s="44"/>
      <c r="CQ541" s="44"/>
      <c r="CR541" s="44"/>
      <c r="CS541" s="44"/>
      <c r="CT541" s="44"/>
      <c r="CU541" s="44"/>
      <c r="CV541" s="44"/>
      <c r="CW541" s="44"/>
      <c r="CX541" s="44"/>
      <c r="CY541" s="44"/>
      <c r="CZ541" s="44"/>
    </row>
    <row r="542" spans="1:104" hidden="1" outlineLevel="1" x14ac:dyDescent="0.25">
      <c r="A542" s="39" t="e">
        <f>IF(AND($I$514&lt;1,'Budget Project 1'!#REF!=#REF!),C$421,"")</f>
        <v>#REF!</v>
      </c>
      <c r="B542" s="44"/>
      <c r="C542" s="44" t="e">
        <f t="shared" si="13"/>
        <v>#REF!</v>
      </c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  <c r="AG542" s="44"/>
      <c r="AH542" s="44"/>
      <c r="AI542" s="44"/>
      <c r="AJ542" s="44"/>
      <c r="AK542" s="44"/>
      <c r="AL542" s="44"/>
      <c r="AM542" s="44"/>
      <c r="AN542" s="44"/>
      <c r="AO542" s="44"/>
      <c r="AP542" s="44"/>
      <c r="AQ542" s="44"/>
      <c r="AR542" s="44"/>
      <c r="AS542" s="44"/>
      <c r="AT542" s="44"/>
      <c r="AU542" s="44"/>
      <c r="AV542" s="44"/>
      <c r="AW542" s="44"/>
      <c r="AX542" s="44"/>
      <c r="AY542" s="44"/>
      <c r="AZ542" s="44"/>
      <c r="BA542" s="44"/>
      <c r="BB542" s="44"/>
      <c r="BC542" s="44"/>
      <c r="BD542" s="44"/>
      <c r="BE542" s="44"/>
      <c r="BF542" s="44"/>
      <c r="BG542" s="44"/>
      <c r="BH542" s="44"/>
      <c r="BI542" s="44"/>
      <c r="BJ542" s="44"/>
      <c r="BK542" s="44"/>
      <c r="BL542" s="44"/>
      <c r="BM542" s="44"/>
      <c r="BN542" s="44"/>
      <c r="BO542" s="44"/>
      <c r="BP542" s="44"/>
      <c r="BQ542" s="44"/>
      <c r="BR542" s="44"/>
      <c r="BS542" s="44"/>
      <c r="BT542" s="44"/>
      <c r="BU542" s="44"/>
      <c r="BV542" s="44"/>
      <c r="BW542" s="44"/>
      <c r="BX542" s="44"/>
      <c r="BY542" s="44"/>
      <c r="BZ542" s="44"/>
      <c r="CA542" s="44"/>
      <c r="CB542" s="44"/>
      <c r="CC542" s="44"/>
      <c r="CD542" s="44"/>
      <c r="CE542" s="44"/>
      <c r="CF542" s="44"/>
      <c r="CG542" s="44"/>
      <c r="CH542" s="44"/>
      <c r="CI542" s="44"/>
      <c r="CJ542" s="44"/>
      <c r="CK542" s="44"/>
      <c r="CL542" s="44"/>
      <c r="CM542" s="44"/>
      <c r="CN542" s="44"/>
      <c r="CO542" s="44"/>
      <c r="CP542" s="44"/>
      <c r="CQ542" s="44"/>
      <c r="CR542" s="44"/>
      <c r="CS542" s="44"/>
      <c r="CT542" s="44"/>
      <c r="CU542" s="44"/>
      <c r="CV542" s="44"/>
      <c r="CW542" s="44"/>
      <c r="CX542" s="44"/>
      <c r="CY542" s="44"/>
      <c r="CZ542" s="44"/>
    </row>
    <row r="543" spans="1:104" hidden="1" outlineLevel="1" x14ac:dyDescent="0.25">
      <c r="A543" s="39" t="e">
        <f>IF(AND($I$514&lt;1,'Budget Project 1'!#REF!=#REF!),C$421,"")</f>
        <v>#REF!</v>
      </c>
      <c r="B543" s="44"/>
      <c r="C543" s="44" t="e">
        <f t="shared" si="13"/>
        <v>#REF!</v>
      </c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  <c r="AG543" s="44"/>
      <c r="AH543" s="44"/>
      <c r="AI543" s="44"/>
      <c r="AJ543" s="44"/>
      <c r="AK543" s="44"/>
      <c r="AL543" s="44"/>
      <c r="AM543" s="44"/>
      <c r="AN543" s="44"/>
      <c r="AO543" s="44"/>
      <c r="AP543" s="44"/>
      <c r="AQ543" s="44"/>
      <c r="AR543" s="44"/>
      <c r="AS543" s="44"/>
      <c r="AT543" s="44"/>
      <c r="AU543" s="44"/>
      <c r="AV543" s="44"/>
      <c r="AW543" s="44"/>
      <c r="AX543" s="44"/>
      <c r="AY543" s="44"/>
      <c r="AZ543" s="44"/>
      <c r="BA543" s="44"/>
      <c r="BB543" s="44"/>
      <c r="BC543" s="44"/>
      <c r="BD543" s="44"/>
      <c r="BE543" s="44"/>
      <c r="BF543" s="44"/>
      <c r="BG543" s="44"/>
      <c r="BH543" s="44"/>
      <c r="BI543" s="44"/>
      <c r="BJ543" s="44"/>
      <c r="BK543" s="44"/>
      <c r="BL543" s="44"/>
      <c r="BM543" s="44"/>
      <c r="BN543" s="44"/>
      <c r="BO543" s="44"/>
      <c r="BP543" s="44"/>
      <c r="BQ543" s="44"/>
      <c r="BR543" s="44"/>
      <c r="BS543" s="44"/>
      <c r="BT543" s="44"/>
      <c r="BU543" s="44"/>
      <c r="BV543" s="44"/>
      <c r="BW543" s="44"/>
      <c r="BX543" s="44"/>
      <c r="BY543" s="44"/>
      <c r="BZ543" s="44"/>
      <c r="CA543" s="44"/>
      <c r="CB543" s="44"/>
      <c r="CC543" s="44"/>
      <c r="CD543" s="44"/>
      <c r="CE543" s="44"/>
      <c r="CF543" s="44"/>
      <c r="CG543" s="44"/>
      <c r="CH543" s="44"/>
      <c r="CI543" s="44"/>
      <c r="CJ543" s="44"/>
      <c r="CK543" s="44"/>
      <c r="CL543" s="44"/>
      <c r="CM543" s="44"/>
      <c r="CN543" s="44"/>
      <c r="CO543" s="44"/>
      <c r="CP543" s="44"/>
      <c r="CQ543" s="44"/>
      <c r="CR543" s="44"/>
      <c r="CS543" s="44"/>
      <c r="CT543" s="44"/>
      <c r="CU543" s="44"/>
      <c r="CV543" s="44"/>
      <c r="CW543" s="44"/>
      <c r="CX543" s="44"/>
      <c r="CY543" s="44"/>
      <c r="CZ543" s="44"/>
    </row>
    <row r="544" spans="1:104" hidden="1" outlineLevel="1" x14ac:dyDescent="0.25">
      <c r="A544" s="39" t="e">
        <f>IF(AND($I$514&lt;1,'Budget Project 1'!#REF!=#REF!),C$421,"")</f>
        <v>#REF!</v>
      </c>
      <c r="B544" s="44"/>
      <c r="C544" s="44" t="e">
        <f t="shared" si="13"/>
        <v>#REF!</v>
      </c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  <c r="AG544" s="44"/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  <c r="AV544" s="44"/>
      <c r="AW544" s="44"/>
      <c r="AX544" s="44"/>
      <c r="AY544" s="44"/>
      <c r="AZ544" s="44"/>
      <c r="BA544" s="44"/>
      <c r="BB544" s="44"/>
      <c r="BC544" s="44"/>
      <c r="BD544" s="44"/>
      <c r="BE544" s="44"/>
      <c r="BF544" s="44"/>
      <c r="BG544" s="44"/>
      <c r="BH544" s="44"/>
      <c r="BI544" s="44"/>
      <c r="BJ544" s="44"/>
      <c r="BK544" s="44"/>
      <c r="BL544" s="44"/>
      <c r="BM544" s="44"/>
      <c r="BN544" s="44"/>
      <c r="BO544" s="44"/>
      <c r="BP544" s="44"/>
      <c r="BQ544" s="44"/>
      <c r="BR544" s="44"/>
      <c r="BS544" s="44"/>
      <c r="BT544" s="44"/>
      <c r="BU544" s="44"/>
      <c r="BV544" s="44"/>
      <c r="BW544" s="44"/>
      <c r="BX544" s="44"/>
      <c r="BY544" s="44"/>
      <c r="BZ544" s="44"/>
      <c r="CA544" s="44"/>
      <c r="CB544" s="44"/>
      <c r="CC544" s="44"/>
      <c r="CD544" s="44"/>
      <c r="CE544" s="44"/>
      <c r="CF544" s="44"/>
      <c r="CG544" s="44"/>
      <c r="CH544" s="44"/>
      <c r="CI544" s="44"/>
      <c r="CJ544" s="44"/>
      <c r="CK544" s="44"/>
      <c r="CL544" s="44"/>
      <c r="CM544" s="44"/>
      <c r="CN544" s="44"/>
      <c r="CO544" s="44"/>
      <c r="CP544" s="44"/>
      <c r="CQ544" s="44"/>
      <c r="CR544" s="44"/>
      <c r="CS544" s="44"/>
      <c r="CT544" s="44"/>
      <c r="CU544" s="44"/>
      <c r="CV544" s="44"/>
      <c r="CW544" s="44"/>
      <c r="CX544" s="44"/>
      <c r="CY544" s="44"/>
      <c r="CZ544" s="44"/>
    </row>
    <row r="545" spans="1:104" collapsed="1" x14ac:dyDescent="0.25">
      <c r="B545" s="48" t="s">
        <v>82</v>
      </c>
      <c r="C545" s="44" t="s">
        <v>91</v>
      </c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  <c r="AV545" s="44"/>
      <c r="AW545" s="44"/>
      <c r="AX545" s="44"/>
      <c r="AY545" s="44"/>
      <c r="AZ545" s="44"/>
      <c r="BA545" s="44"/>
      <c r="BB545" s="44"/>
      <c r="BC545" s="44"/>
      <c r="BD545" s="44"/>
      <c r="BE545" s="44"/>
      <c r="BF545" s="44"/>
      <c r="BG545" s="44"/>
      <c r="BH545" s="44"/>
      <c r="BI545" s="44"/>
      <c r="BJ545" s="44"/>
      <c r="BK545" s="44"/>
      <c r="BL545" s="44"/>
      <c r="BM545" s="44"/>
      <c r="BN545" s="44"/>
      <c r="BO545" s="44"/>
      <c r="BP545" s="44"/>
      <c r="BQ545" s="44"/>
      <c r="BR545" s="44"/>
      <c r="BS545" s="44"/>
      <c r="BT545" s="44"/>
      <c r="BU545" s="44"/>
      <c r="BV545" s="44"/>
      <c r="BW545" s="44"/>
      <c r="BX545" s="44"/>
      <c r="BY545" s="44"/>
      <c r="BZ545" s="44"/>
      <c r="CA545" s="44"/>
      <c r="CB545" s="44"/>
      <c r="CC545" s="44"/>
      <c r="CD545" s="44"/>
      <c r="CE545" s="44"/>
      <c r="CF545" s="44"/>
      <c r="CG545" s="44"/>
      <c r="CH545" s="44"/>
      <c r="CI545" s="44"/>
      <c r="CJ545" s="44"/>
      <c r="CK545" s="44"/>
      <c r="CL545" s="44"/>
      <c r="CM545" s="44"/>
      <c r="CN545" s="44"/>
      <c r="CO545" s="44"/>
      <c r="CP545" s="44"/>
      <c r="CQ545" s="44"/>
      <c r="CR545" s="44"/>
      <c r="CS545" s="44"/>
      <c r="CT545" s="44"/>
      <c r="CU545" s="44"/>
      <c r="CV545" s="44"/>
      <c r="CW545" s="44"/>
      <c r="CX545" s="44"/>
      <c r="CY545" s="44"/>
      <c r="CZ545" s="44"/>
    </row>
    <row r="546" spans="1:104" hidden="1" outlineLevel="1" x14ac:dyDescent="0.25">
      <c r="A546" s="39" t="e">
        <f>IF('Budget Project 1'!A13=#REF!,IF('Budget Project 1'!B13*'Budget Project 1'!C13&lt;6,C$545,""),"")</f>
        <v>#REF!</v>
      </c>
      <c r="B546" s="44"/>
      <c r="C546" s="44" t="e">
        <f t="shared" ref="C546:C575" si="14">IF(NOT(A546=""),"issue","")</f>
        <v>#REF!</v>
      </c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  <c r="AV546" s="44"/>
      <c r="AW546" s="44"/>
      <c r="AX546" s="44"/>
      <c r="AY546" s="44"/>
      <c r="AZ546" s="44"/>
      <c r="BA546" s="44"/>
      <c r="BB546" s="44"/>
      <c r="BC546" s="44"/>
      <c r="BD546" s="44"/>
      <c r="BE546" s="44"/>
      <c r="BF546" s="44"/>
      <c r="BG546" s="44"/>
      <c r="BH546" s="44"/>
      <c r="BI546" s="44"/>
      <c r="BJ546" s="44"/>
      <c r="BK546" s="44"/>
      <c r="BL546" s="44"/>
      <c r="BM546" s="44"/>
      <c r="BN546" s="44"/>
      <c r="BO546" s="44"/>
      <c r="BP546" s="44"/>
      <c r="BQ546" s="44"/>
      <c r="BR546" s="44"/>
      <c r="BS546" s="44"/>
      <c r="BT546" s="44"/>
      <c r="BU546" s="44"/>
      <c r="BV546" s="44"/>
      <c r="BW546" s="44"/>
      <c r="BX546" s="44"/>
      <c r="BY546" s="44"/>
      <c r="BZ546" s="44"/>
      <c r="CA546" s="44"/>
      <c r="CB546" s="44"/>
      <c r="CC546" s="44"/>
      <c r="CD546" s="44"/>
      <c r="CE546" s="44"/>
      <c r="CF546" s="44"/>
      <c r="CG546" s="44"/>
      <c r="CH546" s="44"/>
      <c r="CI546" s="44"/>
      <c r="CJ546" s="44"/>
      <c r="CK546" s="44"/>
      <c r="CL546" s="44"/>
      <c r="CM546" s="44"/>
      <c r="CN546" s="44"/>
      <c r="CO546" s="44"/>
      <c r="CP546" s="44"/>
      <c r="CQ546" s="44"/>
      <c r="CR546" s="44"/>
      <c r="CS546" s="44"/>
      <c r="CT546" s="44"/>
      <c r="CU546" s="44"/>
      <c r="CV546" s="44"/>
      <c r="CW546" s="44"/>
      <c r="CX546" s="44"/>
      <c r="CY546" s="44"/>
      <c r="CZ546" s="44"/>
    </row>
    <row r="547" spans="1:104" hidden="1" outlineLevel="1" x14ac:dyDescent="0.25">
      <c r="A547" s="39" t="e">
        <f>IF('Budget Project 1'!A14=#REF!,IF('Budget Project 1'!B14*'Budget Project 1'!C14&lt;6,C$545,""),"")</f>
        <v>#REF!</v>
      </c>
      <c r="B547" s="44"/>
      <c r="C547" s="44" t="e">
        <f t="shared" si="14"/>
        <v>#REF!</v>
      </c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4"/>
      <c r="AW547" s="44"/>
      <c r="AX547" s="44"/>
      <c r="AY547" s="44"/>
      <c r="AZ547" s="44"/>
      <c r="BA547" s="44"/>
      <c r="BB547" s="44"/>
      <c r="BC547" s="44"/>
      <c r="BD547" s="44"/>
      <c r="BE547" s="44"/>
      <c r="BF547" s="44"/>
      <c r="BG547" s="44"/>
      <c r="BH547" s="44"/>
      <c r="BI547" s="44"/>
      <c r="BJ547" s="44"/>
      <c r="BK547" s="44"/>
      <c r="BL547" s="44"/>
      <c r="BM547" s="44"/>
      <c r="BN547" s="44"/>
      <c r="BO547" s="44"/>
      <c r="BP547" s="44"/>
      <c r="BQ547" s="44"/>
      <c r="BR547" s="44"/>
      <c r="BS547" s="44"/>
      <c r="BT547" s="44"/>
      <c r="BU547" s="44"/>
      <c r="BV547" s="44"/>
      <c r="BW547" s="44"/>
      <c r="BX547" s="44"/>
      <c r="BY547" s="44"/>
      <c r="BZ547" s="44"/>
      <c r="CA547" s="44"/>
      <c r="CB547" s="44"/>
      <c r="CC547" s="44"/>
      <c r="CD547" s="44"/>
      <c r="CE547" s="44"/>
      <c r="CF547" s="44"/>
      <c r="CG547" s="44"/>
      <c r="CH547" s="44"/>
      <c r="CI547" s="44"/>
      <c r="CJ547" s="44"/>
      <c r="CK547" s="44"/>
      <c r="CL547" s="44"/>
      <c r="CM547" s="44"/>
      <c r="CN547" s="44"/>
      <c r="CO547" s="44"/>
      <c r="CP547" s="44"/>
      <c r="CQ547" s="44"/>
      <c r="CR547" s="44"/>
      <c r="CS547" s="44"/>
      <c r="CT547" s="44"/>
      <c r="CU547" s="44"/>
      <c r="CV547" s="44"/>
      <c r="CW547" s="44"/>
      <c r="CX547" s="44"/>
      <c r="CY547" s="44"/>
      <c r="CZ547" s="44"/>
    </row>
    <row r="548" spans="1:104" hidden="1" outlineLevel="1" x14ac:dyDescent="0.25">
      <c r="A548" s="39" t="e">
        <f>IF('Budget Project 1'!A15=#REF!,IF('Budget Project 1'!B15*'Budget Project 1'!C15&lt;6,C$545,""),"")</f>
        <v>#REF!</v>
      </c>
      <c r="B548" s="44"/>
      <c r="C548" s="44" t="e">
        <f t="shared" si="14"/>
        <v>#REF!</v>
      </c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  <c r="AG548" s="44"/>
      <c r="AH548" s="44"/>
      <c r="AI548" s="44"/>
      <c r="AJ548" s="44"/>
      <c r="AK548" s="44"/>
      <c r="AL548" s="44"/>
      <c r="AM548" s="44"/>
      <c r="AN548" s="44"/>
      <c r="AO548" s="44"/>
      <c r="AP548" s="44"/>
      <c r="AQ548" s="44"/>
      <c r="AR548" s="44"/>
      <c r="AS548" s="44"/>
      <c r="AT548" s="44"/>
      <c r="AU548" s="44"/>
      <c r="AV548" s="44"/>
      <c r="AW548" s="44"/>
      <c r="AX548" s="44"/>
      <c r="AY548" s="44"/>
      <c r="AZ548" s="44"/>
      <c r="BA548" s="44"/>
      <c r="BB548" s="44"/>
      <c r="BC548" s="44"/>
      <c r="BD548" s="44"/>
      <c r="BE548" s="44"/>
      <c r="BF548" s="44"/>
      <c r="BG548" s="44"/>
      <c r="BH548" s="44"/>
      <c r="BI548" s="44"/>
      <c r="BJ548" s="44"/>
      <c r="BK548" s="44"/>
      <c r="BL548" s="44"/>
      <c r="BM548" s="44"/>
      <c r="BN548" s="44"/>
      <c r="BO548" s="44"/>
      <c r="BP548" s="44"/>
      <c r="BQ548" s="44"/>
      <c r="BR548" s="44"/>
      <c r="BS548" s="44"/>
      <c r="BT548" s="44"/>
      <c r="BU548" s="44"/>
      <c r="BV548" s="44"/>
      <c r="BW548" s="44"/>
      <c r="BX548" s="44"/>
      <c r="BY548" s="44"/>
      <c r="BZ548" s="44"/>
      <c r="CA548" s="44"/>
      <c r="CB548" s="44"/>
      <c r="CC548" s="44"/>
      <c r="CD548" s="44"/>
      <c r="CE548" s="44"/>
      <c r="CF548" s="44"/>
      <c r="CG548" s="44"/>
      <c r="CH548" s="44"/>
      <c r="CI548" s="44"/>
      <c r="CJ548" s="44"/>
      <c r="CK548" s="44"/>
      <c r="CL548" s="44"/>
      <c r="CM548" s="44"/>
      <c r="CN548" s="44"/>
      <c r="CO548" s="44"/>
      <c r="CP548" s="44"/>
      <c r="CQ548" s="44"/>
      <c r="CR548" s="44"/>
      <c r="CS548" s="44"/>
      <c r="CT548" s="44"/>
      <c r="CU548" s="44"/>
      <c r="CV548" s="44"/>
      <c r="CW548" s="44"/>
      <c r="CX548" s="44"/>
      <c r="CY548" s="44"/>
      <c r="CZ548" s="44"/>
    </row>
    <row r="549" spans="1:104" hidden="1" outlineLevel="1" x14ac:dyDescent="0.25">
      <c r="A549" s="39" t="e">
        <f>IF('Budget Project 1'!A16=#REF!,IF('Budget Project 1'!B16*'Budget Project 1'!C16&lt;6,C$545,""),"")</f>
        <v>#REF!</v>
      </c>
      <c r="B549" s="44"/>
      <c r="C549" s="44" t="e">
        <f t="shared" si="14"/>
        <v>#REF!</v>
      </c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  <c r="AG549" s="44"/>
      <c r="AH549" s="44"/>
      <c r="AI549" s="44"/>
      <c r="AJ549" s="44"/>
      <c r="AK549" s="44"/>
      <c r="AL549" s="44"/>
      <c r="AM549" s="44"/>
      <c r="AN549" s="44"/>
      <c r="AO549" s="44"/>
      <c r="AP549" s="44"/>
      <c r="AQ549" s="44"/>
      <c r="AR549" s="44"/>
      <c r="AS549" s="44"/>
      <c r="AT549" s="44"/>
      <c r="AU549" s="44"/>
      <c r="AV549" s="44"/>
      <c r="AW549" s="44"/>
      <c r="AX549" s="44"/>
      <c r="AY549" s="44"/>
      <c r="AZ549" s="44"/>
      <c r="BA549" s="44"/>
      <c r="BB549" s="44"/>
      <c r="BC549" s="44"/>
      <c r="BD549" s="44"/>
      <c r="BE549" s="44"/>
      <c r="BF549" s="44"/>
      <c r="BG549" s="44"/>
      <c r="BH549" s="44"/>
      <c r="BI549" s="44"/>
      <c r="BJ549" s="44"/>
      <c r="BK549" s="44"/>
      <c r="BL549" s="44"/>
      <c r="BM549" s="44"/>
      <c r="BN549" s="44"/>
      <c r="BO549" s="44"/>
      <c r="BP549" s="44"/>
      <c r="BQ549" s="44"/>
      <c r="BR549" s="44"/>
      <c r="BS549" s="44"/>
      <c r="BT549" s="44"/>
      <c r="BU549" s="44"/>
      <c r="BV549" s="44"/>
      <c r="BW549" s="44"/>
      <c r="BX549" s="44"/>
      <c r="BY549" s="44"/>
      <c r="BZ549" s="44"/>
      <c r="CA549" s="44"/>
      <c r="CB549" s="44"/>
      <c r="CC549" s="44"/>
      <c r="CD549" s="44"/>
      <c r="CE549" s="44"/>
      <c r="CF549" s="44"/>
      <c r="CG549" s="44"/>
      <c r="CH549" s="44"/>
      <c r="CI549" s="44"/>
      <c r="CJ549" s="44"/>
      <c r="CK549" s="44"/>
      <c r="CL549" s="44"/>
      <c r="CM549" s="44"/>
      <c r="CN549" s="44"/>
      <c r="CO549" s="44"/>
      <c r="CP549" s="44"/>
      <c r="CQ549" s="44"/>
      <c r="CR549" s="44"/>
      <c r="CS549" s="44"/>
      <c r="CT549" s="44"/>
      <c r="CU549" s="44"/>
      <c r="CV549" s="44"/>
      <c r="CW549" s="44"/>
      <c r="CX549" s="44"/>
      <c r="CY549" s="44"/>
      <c r="CZ549" s="44"/>
    </row>
    <row r="550" spans="1:104" hidden="1" outlineLevel="1" x14ac:dyDescent="0.25">
      <c r="A550" s="39" t="e">
        <f>IF('Budget Project 1'!A17=#REF!,IF('Budget Project 1'!B17*'Budget Project 1'!C17&lt;6,C$545,""),"")</f>
        <v>#REF!</v>
      </c>
      <c r="B550" s="44"/>
      <c r="C550" s="44" t="e">
        <f t="shared" si="14"/>
        <v>#REF!</v>
      </c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  <c r="AG550" s="44"/>
      <c r="AH550" s="44"/>
      <c r="AI550" s="44"/>
      <c r="AJ550" s="44"/>
      <c r="AK550" s="44"/>
      <c r="AL550" s="44"/>
      <c r="AM550" s="44"/>
      <c r="AN550" s="44"/>
      <c r="AO550" s="44"/>
      <c r="AP550" s="44"/>
      <c r="AQ550" s="44"/>
      <c r="AR550" s="44"/>
      <c r="AS550" s="44"/>
      <c r="AT550" s="44"/>
      <c r="AU550" s="44"/>
      <c r="AV550" s="44"/>
      <c r="AW550" s="44"/>
      <c r="AX550" s="44"/>
      <c r="AY550" s="44"/>
      <c r="AZ550" s="44"/>
      <c r="BA550" s="44"/>
      <c r="BB550" s="44"/>
      <c r="BC550" s="44"/>
      <c r="BD550" s="44"/>
      <c r="BE550" s="44"/>
      <c r="BF550" s="44"/>
      <c r="BG550" s="44"/>
      <c r="BH550" s="44"/>
      <c r="BI550" s="44"/>
      <c r="BJ550" s="44"/>
      <c r="BK550" s="44"/>
      <c r="BL550" s="44"/>
      <c r="BM550" s="44"/>
      <c r="BN550" s="44"/>
      <c r="BO550" s="44"/>
      <c r="BP550" s="44"/>
      <c r="BQ550" s="44"/>
      <c r="BR550" s="44"/>
      <c r="BS550" s="44"/>
      <c r="BT550" s="44"/>
      <c r="BU550" s="44"/>
      <c r="BV550" s="44"/>
      <c r="BW550" s="44"/>
      <c r="BX550" s="44"/>
      <c r="BY550" s="44"/>
      <c r="BZ550" s="44"/>
      <c r="CA550" s="44"/>
      <c r="CB550" s="44"/>
      <c r="CC550" s="44"/>
      <c r="CD550" s="44"/>
      <c r="CE550" s="44"/>
      <c r="CF550" s="44"/>
      <c r="CG550" s="44"/>
      <c r="CH550" s="44"/>
      <c r="CI550" s="44"/>
      <c r="CJ550" s="44"/>
      <c r="CK550" s="44"/>
      <c r="CL550" s="44"/>
      <c r="CM550" s="44"/>
      <c r="CN550" s="44"/>
      <c r="CO550" s="44"/>
      <c r="CP550" s="44"/>
      <c r="CQ550" s="44"/>
      <c r="CR550" s="44"/>
      <c r="CS550" s="44"/>
      <c r="CT550" s="44"/>
      <c r="CU550" s="44"/>
      <c r="CV550" s="44"/>
      <c r="CW550" s="44"/>
      <c r="CX550" s="44"/>
      <c r="CY550" s="44"/>
      <c r="CZ550" s="44"/>
    </row>
    <row r="551" spans="1:104" hidden="1" outlineLevel="1" x14ac:dyDescent="0.25">
      <c r="A551" s="39" t="e">
        <f>IF('Budget Project 1'!#REF!=#REF!,IF('Budget Project 1'!#REF!*'Budget Project 1'!#REF!&lt;6,C$545,""),"")</f>
        <v>#REF!</v>
      </c>
      <c r="B551" s="44"/>
      <c r="C551" s="44" t="e">
        <f t="shared" si="14"/>
        <v>#REF!</v>
      </c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  <c r="AG551" s="44"/>
      <c r="AH551" s="44"/>
      <c r="AI551" s="44"/>
      <c r="AJ551" s="44"/>
      <c r="AK551" s="44"/>
      <c r="AL551" s="44"/>
      <c r="AM551" s="44"/>
      <c r="AN551" s="44"/>
      <c r="AO551" s="44"/>
      <c r="AP551" s="44"/>
      <c r="AQ551" s="44"/>
      <c r="AR551" s="44"/>
      <c r="AS551" s="44"/>
      <c r="AT551" s="44"/>
      <c r="AU551" s="44"/>
      <c r="AV551" s="44"/>
      <c r="AW551" s="44"/>
      <c r="AX551" s="44"/>
      <c r="AY551" s="44"/>
      <c r="AZ551" s="44"/>
      <c r="BA551" s="44"/>
      <c r="BB551" s="44"/>
      <c r="BC551" s="44"/>
      <c r="BD551" s="44"/>
      <c r="BE551" s="44"/>
      <c r="BF551" s="44"/>
      <c r="BG551" s="44"/>
      <c r="BH551" s="44"/>
      <c r="BI551" s="44"/>
      <c r="BJ551" s="44"/>
      <c r="BK551" s="44"/>
      <c r="BL551" s="44"/>
      <c r="BM551" s="44"/>
      <c r="BN551" s="44"/>
      <c r="BO551" s="44"/>
      <c r="BP551" s="44"/>
      <c r="BQ551" s="44"/>
      <c r="BR551" s="44"/>
      <c r="BS551" s="44"/>
      <c r="BT551" s="44"/>
      <c r="BU551" s="44"/>
      <c r="BV551" s="44"/>
      <c r="BW551" s="44"/>
      <c r="BX551" s="44"/>
      <c r="BY551" s="44"/>
      <c r="BZ551" s="44"/>
      <c r="CA551" s="44"/>
      <c r="CB551" s="44"/>
      <c r="CC551" s="44"/>
      <c r="CD551" s="44"/>
      <c r="CE551" s="44"/>
      <c r="CF551" s="44"/>
      <c r="CG551" s="44"/>
      <c r="CH551" s="44"/>
      <c r="CI551" s="44"/>
      <c r="CJ551" s="44"/>
      <c r="CK551" s="44"/>
      <c r="CL551" s="44"/>
      <c r="CM551" s="44"/>
      <c r="CN551" s="44"/>
      <c r="CO551" s="44"/>
      <c r="CP551" s="44"/>
      <c r="CQ551" s="44"/>
      <c r="CR551" s="44"/>
      <c r="CS551" s="44"/>
      <c r="CT551" s="44"/>
      <c r="CU551" s="44"/>
      <c r="CV551" s="44"/>
      <c r="CW551" s="44"/>
      <c r="CX551" s="44"/>
      <c r="CY551" s="44"/>
      <c r="CZ551" s="44"/>
    </row>
    <row r="552" spans="1:104" hidden="1" outlineLevel="1" x14ac:dyDescent="0.25">
      <c r="A552" s="39" t="e">
        <f>IF('Budget Project 1'!#REF!=#REF!,IF('Budget Project 1'!#REF!*'Budget Project 1'!#REF!&lt;6,C$545,""),"")</f>
        <v>#REF!</v>
      </c>
      <c r="B552" s="44"/>
      <c r="C552" s="44" t="e">
        <f t="shared" si="14"/>
        <v>#REF!</v>
      </c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  <c r="AG552" s="44"/>
      <c r="AH552" s="44"/>
      <c r="AI552" s="44"/>
      <c r="AJ552" s="44"/>
      <c r="AK552" s="44"/>
      <c r="AL552" s="44"/>
      <c r="AM552" s="44"/>
      <c r="AN552" s="44"/>
      <c r="AO552" s="44"/>
      <c r="AP552" s="44"/>
      <c r="AQ552" s="44"/>
      <c r="AR552" s="44"/>
      <c r="AS552" s="44"/>
      <c r="AT552" s="44"/>
      <c r="AU552" s="44"/>
      <c r="AV552" s="44"/>
      <c r="AW552" s="44"/>
      <c r="AX552" s="44"/>
      <c r="AY552" s="44"/>
      <c r="AZ552" s="44"/>
      <c r="BA552" s="44"/>
      <c r="BB552" s="44"/>
      <c r="BC552" s="44"/>
      <c r="BD552" s="44"/>
      <c r="BE552" s="44"/>
      <c r="BF552" s="44"/>
      <c r="BG552" s="44"/>
      <c r="BH552" s="44"/>
      <c r="BI552" s="44"/>
      <c r="BJ552" s="44"/>
      <c r="BK552" s="44"/>
      <c r="BL552" s="44"/>
      <c r="BM552" s="44"/>
      <c r="BN552" s="44"/>
      <c r="BO552" s="44"/>
      <c r="BP552" s="44"/>
      <c r="BQ552" s="44"/>
      <c r="BR552" s="44"/>
      <c r="BS552" s="44"/>
      <c r="BT552" s="44"/>
      <c r="BU552" s="44"/>
      <c r="BV552" s="44"/>
      <c r="BW552" s="44"/>
      <c r="BX552" s="44"/>
      <c r="BY552" s="44"/>
      <c r="BZ552" s="44"/>
      <c r="CA552" s="44"/>
      <c r="CB552" s="44"/>
      <c r="CC552" s="44"/>
      <c r="CD552" s="44"/>
      <c r="CE552" s="44"/>
      <c r="CF552" s="44"/>
      <c r="CG552" s="44"/>
      <c r="CH552" s="44"/>
      <c r="CI552" s="44"/>
      <c r="CJ552" s="44"/>
      <c r="CK552" s="44"/>
      <c r="CL552" s="44"/>
      <c r="CM552" s="44"/>
      <c r="CN552" s="44"/>
      <c r="CO552" s="44"/>
      <c r="CP552" s="44"/>
      <c r="CQ552" s="44"/>
      <c r="CR552" s="44"/>
      <c r="CS552" s="44"/>
      <c r="CT552" s="44"/>
      <c r="CU552" s="44"/>
      <c r="CV552" s="44"/>
      <c r="CW552" s="44"/>
      <c r="CX552" s="44"/>
      <c r="CY552" s="44"/>
      <c r="CZ552" s="44"/>
    </row>
    <row r="553" spans="1:104" hidden="1" outlineLevel="1" x14ac:dyDescent="0.25">
      <c r="A553" s="39" t="e">
        <f>IF('Budget Project 1'!#REF!=#REF!,IF('Budget Project 1'!#REF!*'Budget Project 1'!#REF!&lt;6,C$545,""),"")</f>
        <v>#REF!</v>
      </c>
      <c r="B553" s="44"/>
      <c r="C553" s="44" t="e">
        <f t="shared" si="14"/>
        <v>#REF!</v>
      </c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  <c r="AG553" s="44"/>
      <c r="AH553" s="44"/>
      <c r="AI553" s="44"/>
      <c r="AJ553" s="44"/>
      <c r="AK553" s="44"/>
      <c r="AL553" s="44"/>
      <c r="AM553" s="44"/>
      <c r="AN553" s="44"/>
      <c r="AO553" s="44"/>
      <c r="AP553" s="44"/>
      <c r="AQ553" s="44"/>
      <c r="AR553" s="44"/>
      <c r="AS553" s="44"/>
      <c r="AT553" s="44"/>
      <c r="AU553" s="44"/>
      <c r="AV553" s="44"/>
      <c r="AW553" s="44"/>
      <c r="AX553" s="44"/>
      <c r="AY553" s="44"/>
      <c r="AZ553" s="44"/>
      <c r="BA553" s="44"/>
      <c r="BB553" s="44"/>
      <c r="BC553" s="44"/>
      <c r="BD553" s="44"/>
      <c r="BE553" s="44"/>
      <c r="BF553" s="44"/>
      <c r="BG553" s="44"/>
      <c r="BH553" s="44"/>
      <c r="BI553" s="44"/>
      <c r="BJ553" s="44"/>
      <c r="BK553" s="44"/>
      <c r="BL553" s="44"/>
      <c r="BM553" s="44"/>
      <c r="BN553" s="44"/>
      <c r="BO553" s="44"/>
      <c r="BP553" s="44"/>
      <c r="BQ553" s="44"/>
      <c r="BR553" s="44"/>
      <c r="BS553" s="44"/>
      <c r="BT553" s="44"/>
      <c r="BU553" s="44"/>
      <c r="BV553" s="44"/>
      <c r="BW553" s="44"/>
      <c r="BX553" s="44"/>
      <c r="BY553" s="44"/>
      <c r="BZ553" s="44"/>
      <c r="CA553" s="44"/>
      <c r="CB553" s="44"/>
      <c r="CC553" s="44"/>
      <c r="CD553" s="44"/>
      <c r="CE553" s="44"/>
      <c r="CF553" s="44"/>
      <c r="CG553" s="44"/>
      <c r="CH553" s="44"/>
      <c r="CI553" s="44"/>
      <c r="CJ553" s="44"/>
      <c r="CK553" s="44"/>
      <c r="CL553" s="44"/>
      <c r="CM553" s="44"/>
      <c r="CN553" s="44"/>
      <c r="CO553" s="44"/>
      <c r="CP553" s="44"/>
      <c r="CQ553" s="44"/>
      <c r="CR553" s="44"/>
      <c r="CS553" s="44"/>
      <c r="CT553" s="44"/>
      <c r="CU553" s="44"/>
      <c r="CV553" s="44"/>
      <c r="CW553" s="44"/>
      <c r="CX553" s="44"/>
      <c r="CY553" s="44"/>
      <c r="CZ553" s="44"/>
    </row>
    <row r="554" spans="1:104" hidden="1" outlineLevel="1" x14ac:dyDescent="0.25">
      <c r="A554" s="39" t="e">
        <f>IF('Budget Project 1'!#REF!=#REF!,IF('Budget Project 1'!#REF!*'Budget Project 1'!#REF!&lt;6,C$545,""),"")</f>
        <v>#REF!</v>
      </c>
      <c r="B554" s="44"/>
      <c r="C554" s="44" t="e">
        <f t="shared" si="14"/>
        <v>#REF!</v>
      </c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  <c r="AG554" s="44"/>
      <c r="AH554" s="44"/>
      <c r="AI554" s="44"/>
      <c r="AJ554" s="44"/>
      <c r="AK554" s="44"/>
      <c r="AL554" s="44"/>
      <c r="AM554" s="44"/>
      <c r="AN554" s="44"/>
      <c r="AO554" s="44"/>
      <c r="AP554" s="44"/>
      <c r="AQ554" s="44"/>
      <c r="AR554" s="44"/>
      <c r="AS554" s="44"/>
      <c r="AT554" s="44"/>
      <c r="AU554" s="44"/>
      <c r="AV554" s="44"/>
      <c r="AW554" s="44"/>
      <c r="AX554" s="44"/>
      <c r="AY554" s="44"/>
      <c r="AZ554" s="44"/>
      <c r="BA554" s="44"/>
      <c r="BB554" s="44"/>
      <c r="BC554" s="44"/>
      <c r="BD554" s="44"/>
      <c r="BE554" s="44"/>
      <c r="BF554" s="44"/>
      <c r="BG554" s="44"/>
      <c r="BH554" s="44"/>
      <c r="BI554" s="44"/>
      <c r="BJ554" s="44"/>
      <c r="BK554" s="44"/>
      <c r="BL554" s="44"/>
      <c r="BM554" s="44"/>
      <c r="BN554" s="44"/>
      <c r="BO554" s="44"/>
      <c r="BP554" s="44"/>
      <c r="BQ554" s="44"/>
      <c r="BR554" s="44"/>
      <c r="BS554" s="44"/>
      <c r="BT554" s="44"/>
      <c r="BU554" s="44"/>
      <c r="BV554" s="44"/>
      <c r="BW554" s="44"/>
      <c r="BX554" s="44"/>
      <c r="BY554" s="44"/>
      <c r="BZ554" s="44"/>
      <c r="CA554" s="44"/>
      <c r="CB554" s="44"/>
      <c r="CC554" s="44"/>
      <c r="CD554" s="44"/>
      <c r="CE554" s="44"/>
      <c r="CF554" s="44"/>
      <c r="CG554" s="44"/>
      <c r="CH554" s="44"/>
      <c r="CI554" s="44"/>
      <c r="CJ554" s="44"/>
      <c r="CK554" s="44"/>
      <c r="CL554" s="44"/>
      <c r="CM554" s="44"/>
      <c r="CN554" s="44"/>
      <c r="CO554" s="44"/>
      <c r="CP554" s="44"/>
      <c r="CQ554" s="44"/>
      <c r="CR554" s="44"/>
      <c r="CS554" s="44"/>
      <c r="CT554" s="44"/>
      <c r="CU554" s="44"/>
      <c r="CV554" s="44"/>
      <c r="CW554" s="44"/>
      <c r="CX554" s="44"/>
      <c r="CY554" s="44"/>
      <c r="CZ554" s="44"/>
    </row>
    <row r="555" spans="1:104" hidden="1" outlineLevel="1" x14ac:dyDescent="0.25">
      <c r="A555" s="39" t="e">
        <f>IF('Budget Project 1'!#REF!=#REF!,IF('Budget Project 1'!#REF!*'Budget Project 1'!#REF!&lt;6,C$545,""),"")</f>
        <v>#REF!</v>
      </c>
      <c r="B555" s="44"/>
      <c r="C555" s="44" t="e">
        <f t="shared" si="14"/>
        <v>#REF!</v>
      </c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  <c r="AG555" s="44"/>
      <c r="AH555" s="44"/>
      <c r="AI555" s="44"/>
      <c r="AJ555" s="44"/>
      <c r="AK555" s="44"/>
      <c r="AL555" s="44"/>
      <c r="AM555" s="44"/>
      <c r="AN555" s="44"/>
      <c r="AO555" s="44"/>
      <c r="AP555" s="44"/>
      <c r="AQ555" s="44"/>
      <c r="AR555" s="44"/>
      <c r="AS555" s="44"/>
      <c r="AT555" s="44"/>
      <c r="AU555" s="44"/>
      <c r="AV555" s="44"/>
      <c r="AW555" s="44"/>
      <c r="AX555" s="44"/>
      <c r="AY555" s="44"/>
      <c r="AZ555" s="44"/>
      <c r="BA555" s="44"/>
      <c r="BB555" s="44"/>
      <c r="BC555" s="44"/>
      <c r="BD555" s="44"/>
      <c r="BE555" s="44"/>
      <c r="BF555" s="44"/>
      <c r="BG555" s="44"/>
      <c r="BH555" s="44"/>
      <c r="BI555" s="44"/>
      <c r="BJ555" s="44"/>
      <c r="BK555" s="44"/>
      <c r="BL555" s="44"/>
      <c r="BM555" s="44"/>
      <c r="BN555" s="44"/>
      <c r="BO555" s="44"/>
      <c r="BP555" s="44"/>
      <c r="BQ555" s="44"/>
      <c r="BR555" s="44"/>
      <c r="BS555" s="44"/>
      <c r="BT555" s="44"/>
      <c r="BU555" s="44"/>
      <c r="BV555" s="44"/>
      <c r="BW555" s="44"/>
      <c r="BX555" s="44"/>
      <c r="BY555" s="44"/>
      <c r="BZ555" s="44"/>
      <c r="CA555" s="44"/>
      <c r="CB555" s="44"/>
      <c r="CC555" s="44"/>
      <c r="CD555" s="44"/>
      <c r="CE555" s="44"/>
      <c r="CF555" s="44"/>
      <c r="CG555" s="44"/>
      <c r="CH555" s="44"/>
      <c r="CI555" s="44"/>
      <c r="CJ555" s="44"/>
      <c r="CK555" s="44"/>
      <c r="CL555" s="44"/>
      <c r="CM555" s="44"/>
      <c r="CN555" s="44"/>
      <c r="CO555" s="44"/>
      <c r="CP555" s="44"/>
      <c r="CQ555" s="44"/>
      <c r="CR555" s="44"/>
      <c r="CS555" s="44"/>
      <c r="CT555" s="44"/>
      <c r="CU555" s="44"/>
      <c r="CV555" s="44"/>
      <c r="CW555" s="44"/>
      <c r="CX555" s="44"/>
      <c r="CY555" s="44"/>
      <c r="CZ555" s="44"/>
    </row>
    <row r="556" spans="1:104" hidden="1" outlineLevel="1" x14ac:dyDescent="0.25">
      <c r="A556" s="39" t="e">
        <f>IF('Budget Project 1'!#REF!=#REF!,IF('Budget Project 1'!#REF!*'Budget Project 1'!#REF!&lt;6,C$545,""),"")</f>
        <v>#REF!</v>
      </c>
      <c r="B556" s="44"/>
      <c r="C556" s="44" t="e">
        <f t="shared" si="14"/>
        <v>#REF!</v>
      </c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  <c r="AG556" s="44"/>
      <c r="AH556" s="44"/>
      <c r="AI556" s="44"/>
      <c r="AJ556" s="44"/>
      <c r="AK556" s="44"/>
      <c r="AL556" s="44"/>
      <c r="AM556" s="44"/>
      <c r="AN556" s="44"/>
      <c r="AO556" s="44"/>
      <c r="AP556" s="44"/>
      <c r="AQ556" s="44"/>
      <c r="AR556" s="44"/>
      <c r="AS556" s="44"/>
      <c r="AT556" s="44"/>
      <c r="AU556" s="44"/>
      <c r="AV556" s="44"/>
      <c r="AW556" s="44"/>
      <c r="AX556" s="44"/>
      <c r="AY556" s="44"/>
      <c r="AZ556" s="44"/>
      <c r="BA556" s="44"/>
      <c r="BB556" s="44"/>
      <c r="BC556" s="44"/>
      <c r="BD556" s="44"/>
      <c r="BE556" s="44"/>
      <c r="BF556" s="44"/>
      <c r="BG556" s="44"/>
      <c r="BH556" s="44"/>
      <c r="BI556" s="44"/>
      <c r="BJ556" s="44"/>
      <c r="BK556" s="44"/>
      <c r="BL556" s="44"/>
      <c r="BM556" s="44"/>
      <c r="BN556" s="44"/>
      <c r="BO556" s="44"/>
      <c r="BP556" s="44"/>
      <c r="BQ556" s="44"/>
      <c r="BR556" s="44"/>
      <c r="BS556" s="44"/>
      <c r="BT556" s="44"/>
      <c r="BU556" s="44"/>
      <c r="BV556" s="44"/>
      <c r="BW556" s="44"/>
      <c r="BX556" s="44"/>
      <c r="BY556" s="44"/>
      <c r="BZ556" s="44"/>
      <c r="CA556" s="44"/>
      <c r="CB556" s="44"/>
      <c r="CC556" s="44"/>
      <c r="CD556" s="44"/>
      <c r="CE556" s="44"/>
      <c r="CF556" s="44"/>
      <c r="CG556" s="44"/>
      <c r="CH556" s="44"/>
      <c r="CI556" s="44"/>
      <c r="CJ556" s="44"/>
      <c r="CK556" s="44"/>
      <c r="CL556" s="44"/>
      <c r="CM556" s="44"/>
      <c r="CN556" s="44"/>
      <c r="CO556" s="44"/>
      <c r="CP556" s="44"/>
      <c r="CQ556" s="44"/>
      <c r="CR556" s="44"/>
      <c r="CS556" s="44"/>
      <c r="CT556" s="44"/>
      <c r="CU556" s="44"/>
      <c r="CV556" s="44"/>
      <c r="CW556" s="44"/>
      <c r="CX556" s="44"/>
      <c r="CY556" s="44"/>
      <c r="CZ556" s="44"/>
    </row>
    <row r="557" spans="1:104" hidden="1" outlineLevel="1" x14ac:dyDescent="0.25">
      <c r="A557" s="39" t="e">
        <f>IF('Budget Project 1'!#REF!=#REF!,IF('Budget Project 1'!#REF!*'Budget Project 1'!#REF!&lt;6,C$545,""),"")</f>
        <v>#REF!</v>
      </c>
      <c r="B557" s="44"/>
      <c r="C557" s="44" t="e">
        <f t="shared" si="14"/>
        <v>#REF!</v>
      </c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  <c r="AG557" s="44"/>
      <c r="AH557" s="44"/>
      <c r="AI557" s="44"/>
      <c r="AJ557" s="44"/>
      <c r="AK557" s="44"/>
      <c r="AL557" s="44"/>
      <c r="AM557" s="44"/>
      <c r="AN557" s="44"/>
      <c r="AO557" s="44"/>
      <c r="AP557" s="44"/>
      <c r="AQ557" s="44"/>
      <c r="AR557" s="44"/>
      <c r="AS557" s="44"/>
      <c r="AT557" s="44"/>
      <c r="AU557" s="44"/>
      <c r="AV557" s="44"/>
      <c r="AW557" s="44"/>
      <c r="AX557" s="44"/>
      <c r="AY557" s="44"/>
      <c r="AZ557" s="44"/>
      <c r="BA557" s="44"/>
      <c r="BB557" s="44"/>
      <c r="BC557" s="44"/>
      <c r="BD557" s="44"/>
      <c r="BE557" s="44"/>
      <c r="BF557" s="44"/>
      <c r="BG557" s="44"/>
      <c r="BH557" s="44"/>
      <c r="BI557" s="44"/>
      <c r="BJ557" s="44"/>
      <c r="BK557" s="44"/>
      <c r="BL557" s="44"/>
      <c r="BM557" s="44"/>
      <c r="BN557" s="44"/>
      <c r="BO557" s="44"/>
      <c r="BP557" s="44"/>
      <c r="BQ557" s="44"/>
      <c r="BR557" s="44"/>
      <c r="BS557" s="44"/>
      <c r="BT557" s="44"/>
      <c r="BU557" s="44"/>
      <c r="BV557" s="44"/>
      <c r="BW557" s="44"/>
      <c r="BX557" s="44"/>
      <c r="BY557" s="44"/>
      <c r="BZ557" s="44"/>
      <c r="CA557" s="44"/>
      <c r="CB557" s="44"/>
      <c r="CC557" s="44"/>
      <c r="CD557" s="44"/>
      <c r="CE557" s="44"/>
      <c r="CF557" s="44"/>
      <c r="CG557" s="44"/>
      <c r="CH557" s="44"/>
      <c r="CI557" s="44"/>
      <c r="CJ557" s="44"/>
      <c r="CK557" s="44"/>
      <c r="CL557" s="44"/>
      <c r="CM557" s="44"/>
      <c r="CN557" s="44"/>
      <c r="CO557" s="44"/>
      <c r="CP557" s="44"/>
      <c r="CQ557" s="44"/>
      <c r="CR557" s="44"/>
      <c r="CS557" s="44"/>
      <c r="CT557" s="44"/>
      <c r="CU557" s="44"/>
      <c r="CV557" s="44"/>
      <c r="CW557" s="44"/>
      <c r="CX557" s="44"/>
      <c r="CY557" s="44"/>
      <c r="CZ557" s="44"/>
    </row>
    <row r="558" spans="1:104" hidden="1" outlineLevel="1" x14ac:dyDescent="0.25">
      <c r="A558" s="39" t="e">
        <f>IF('Budget Project 1'!#REF!=#REF!,IF('Budget Project 1'!#REF!*'Budget Project 1'!#REF!&lt;6,C$545,""),"")</f>
        <v>#REF!</v>
      </c>
      <c r="B558" s="44"/>
      <c r="C558" s="44" t="e">
        <f t="shared" si="14"/>
        <v>#REF!</v>
      </c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  <c r="AG558" s="44"/>
      <c r="AH558" s="44"/>
      <c r="AI558" s="44"/>
      <c r="AJ558" s="44"/>
      <c r="AK558" s="44"/>
      <c r="AL558" s="44"/>
      <c r="AM558" s="44"/>
      <c r="AN558" s="44"/>
      <c r="AO558" s="44"/>
      <c r="AP558" s="44"/>
      <c r="AQ558" s="44"/>
      <c r="AR558" s="44"/>
      <c r="AS558" s="44"/>
      <c r="AT558" s="44"/>
      <c r="AU558" s="44"/>
      <c r="AV558" s="44"/>
      <c r="AW558" s="44"/>
      <c r="AX558" s="44"/>
      <c r="AY558" s="44"/>
      <c r="AZ558" s="44"/>
      <c r="BA558" s="44"/>
      <c r="BB558" s="44"/>
      <c r="BC558" s="44"/>
      <c r="BD558" s="44"/>
      <c r="BE558" s="44"/>
      <c r="BF558" s="44"/>
      <c r="BG558" s="44"/>
      <c r="BH558" s="44"/>
      <c r="BI558" s="44"/>
      <c r="BJ558" s="44"/>
      <c r="BK558" s="44"/>
      <c r="BL558" s="44"/>
      <c r="BM558" s="44"/>
      <c r="BN558" s="44"/>
      <c r="BO558" s="44"/>
      <c r="BP558" s="44"/>
      <c r="BQ558" s="44"/>
      <c r="BR558" s="44"/>
      <c r="BS558" s="44"/>
      <c r="BT558" s="44"/>
      <c r="BU558" s="44"/>
      <c r="BV558" s="44"/>
      <c r="BW558" s="44"/>
      <c r="BX558" s="44"/>
      <c r="BY558" s="44"/>
      <c r="BZ558" s="44"/>
      <c r="CA558" s="44"/>
      <c r="CB558" s="44"/>
      <c r="CC558" s="44"/>
      <c r="CD558" s="44"/>
      <c r="CE558" s="44"/>
      <c r="CF558" s="44"/>
      <c r="CG558" s="44"/>
      <c r="CH558" s="44"/>
      <c r="CI558" s="44"/>
      <c r="CJ558" s="44"/>
      <c r="CK558" s="44"/>
      <c r="CL558" s="44"/>
      <c r="CM558" s="44"/>
      <c r="CN558" s="44"/>
      <c r="CO558" s="44"/>
      <c r="CP558" s="44"/>
      <c r="CQ558" s="44"/>
      <c r="CR558" s="44"/>
      <c r="CS558" s="44"/>
      <c r="CT558" s="44"/>
      <c r="CU558" s="44"/>
      <c r="CV558" s="44"/>
      <c r="CW558" s="44"/>
      <c r="CX558" s="44"/>
      <c r="CY558" s="44"/>
      <c r="CZ558" s="44"/>
    </row>
    <row r="559" spans="1:104" hidden="1" outlineLevel="1" x14ac:dyDescent="0.25">
      <c r="A559" s="39" t="e">
        <f>IF('Budget Project 1'!#REF!=#REF!,IF('Budget Project 1'!#REF!*'Budget Project 1'!#REF!&lt;6,C$545,""),"")</f>
        <v>#REF!</v>
      </c>
      <c r="B559" s="44"/>
      <c r="C559" s="44" t="e">
        <f t="shared" si="14"/>
        <v>#REF!</v>
      </c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  <c r="AG559" s="44"/>
      <c r="AH559" s="44"/>
      <c r="AI559" s="44"/>
      <c r="AJ559" s="44"/>
      <c r="AK559" s="44"/>
      <c r="AL559" s="44"/>
      <c r="AM559" s="44"/>
      <c r="AN559" s="44"/>
      <c r="AO559" s="44"/>
      <c r="AP559" s="44"/>
      <c r="AQ559" s="44"/>
      <c r="AR559" s="44"/>
      <c r="AS559" s="44"/>
      <c r="AT559" s="44"/>
      <c r="AU559" s="44"/>
      <c r="AV559" s="44"/>
      <c r="AW559" s="44"/>
      <c r="AX559" s="44"/>
      <c r="AY559" s="44"/>
      <c r="AZ559" s="44"/>
      <c r="BA559" s="44"/>
      <c r="BB559" s="44"/>
      <c r="BC559" s="44"/>
      <c r="BD559" s="44"/>
      <c r="BE559" s="44"/>
      <c r="BF559" s="44"/>
      <c r="BG559" s="44"/>
      <c r="BH559" s="44"/>
      <c r="BI559" s="44"/>
      <c r="BJ559" s="44"/>
      <c r="BK559" s="44"/>
      <c r="BL559" s="44"/>
      <c r="BM559" s="44"/>
      <c r="BN559" s="44"/>
      <c r="BO559" s="44"/>
      <c r="BP559" s="44"/>
      <c r="BQ559" s="44"/>
      <c r="BR559" s="44"/>
      <c r="BS559" s="44"/>
      <c r="BT559" s="44"/>
      <c r="BU559" s="44"/>
      <c r="BV559" s="44"/>
      <c r="BW559" s="44"/>
      <c r="BX559" s="44"/>
      <c r="BY559" s="44"/>
      <c r="BZ559" s="44"/>
      <c r="CA559" s="44"/>
      <c r="CB559" s="44"/>
      <c r="CC559" s="44"/>
      <c r="CD559" s="44"/>
      <c r="CE559" s="44"/>
      <c r="CF559" s="44"/>
      <c r="CG559" s="44"/>
      <c r="CH559" s="44"/>
      <c r="CI559" s="44"/>
      <c r="CJ559" s="44"/>
      <c r="CK559" s="44"/>
      <c r="CL559" s="44"/>
      <c r="CM559" s="44"/>
      <c r="CN559" s="44"/>
      <c r="CO559" s="44"/>
      <c r="CP559" s="44"/>
      <c r="CQ559" s="44"/>
      <c r="CR559" s="44"/>
      <c r="CS559" s="44"/>
      <c r="CT559" s="44"/>
      <c r="CU559" s="44"/>
      <c r="CV559" s="44"/>
      <c r="CW559" s="44"/>
      <c r="CX559" s="44"/>
      <c r="CY559" s="44"/>
      <c r="CZ559" s="44"/>
    </row>
    <row r="560" spans="1:104" hidden="1" outlineLevel="1" x14ac:dyDescent="0.25">
      <c r="A560" s="39" t="e">
        <f>IF('Budget Project 1'!#REF!=#REF!,IF('Budget Project 1'!#REF!*'Budget Project 1'!#REF!&lt;6,C$545,""),"")</f>
        <v>#REF!</v>
      </c>
      <c r="B560" s="44"/>
      <c r="C560" s="44" t="e">
        <f t="shared" si="14"/>
        <v>#REF!</v>
      </c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  <c r="AG560" s="44"/>
      <c r="AH560" s="44"/>
      <c r="AI560" s="44"/>
      <c r="AJ560" s="44"/>
      <c r="AK560" s="44"/>
      <c r="AL560" s="44"/>
      <c r="AM560" s="44"/>
      <c r="AN560" s="44"/>
      <c r="AO560" s="44"/>
      <c r="AP560" s="44"/>
      <c r="AQ560" s="44"/>
      <c r="AR560" s="44"/>
      <c r="AS560" s="44"/>
      <c r="AT560" s="44"/>
      <c r="AU560" s="44"/>
      <c r="AV560" s="44"/>
      <c r="AW560" s="44"/>
      <c r="AX560" s="44"/>
      <c r="AY560" s="44"/>
      <c r="AZ560" s="44"/>
      <c r="BA560" s="44"/>
      <c r="BB560" s="44"/>
      <c r="BC560" s="44"/>
      <c r="BD560" s="44"/>
      <c r="BE560" s="44"/>
      <c r="BF560" s="44"/>
      <c r="BG560" s="44"/>
      <c r="BH560" s="44"/>
      <c r="BI560" s="44"/>
      <c r="BJ560" s="44"/>
      <c r="BK560" s="44"/>
      <c r="BL560" s="44"/>
      <c r="BM560" s="44"/>
      <c r="BN560" s="44"/>
      <c r="BO560" s="44"/>
      <c r="BP560" s="44"/>
      <c r="BQ560" s="44"/>
      <c r="BR560" s="44"/>
      <c r="BS560" s="44"/>
      <c r="BT560" s="44"/>
      <c r="BU560" s="44"/>
      <c r="BV560" s="44"/>
      <c r="BW560" s="44"/>
      <c r="BX560" s="44"/>
      <c r="BY560" s="44"/>
      <c r="BZ560" s="44"/>
      <c r="CA560" s="44"/>
      <c r="CB560" s="44"/>
      <c r="CC560" s="44"/>
      <c r="CD560" s="44"/>
      <c r="CE560" s="44"/>
      <c r="CF560" s="44"/>
      <c r="CG560" s="44"/>
      <c r="CH560" s="44"/>
      <c r="CI560" s="44"/>
      <c r="CJ560" s="44"/>
      <c r="CK560" s="44"/>
      <c r="CL560" s="44"/>
      <c r="CM560" s="44"/>
      <c r="CN560" s="44"/>
      <c r="CO560" s="44"/>
      <c r="CP560" s="44"/>
      <c r="CQ560" s="44"/>
      <c r="CR560" s="44"/>
      <c r="CS560" s="44"/>
      <c r="CT560" s="44"/>
      <c r="CU560" s="44"/>
      <c r="CV560" s="44"/>
      <c r="CW560" s="44"/>
      <c r="CX560" s="44"/>
      <c r="CY560" s="44"/>
      <c r="CZ560" s="44"/>
    </row>
    <row r="561" spans="1:104" hidden="1" outlineLevel="1" x14ac:dyDescent="0.25">
      <c r="A561" s="39" t="e">
        <f>IF('Budget Project 1'!#REF!=#REF!,IF('Budget Project 1'!#REF!*'Budget Project 1'!#REF!&lt;6,C$545,""),"")</f>
        <v>#REF!</v>
      </c>
      <c r="B561" s="44"/>
      <c r="C561" s="44" t="e">
        <f t="shared" si="14"/>
        <v>#REF!</v>
      </c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  <c r="AG561" s="44"/>
      <c r="AH561" s="44"/>
      <c r="AI561" s="44"/>
      <c r="AJ561" s="44"/>
      <c r="AK561" s="44"/>
      <c r="AL561" s="44"/>
      <c r="AM561" s="44"/>
      <c r="AN561" s="44"/>
      <c r="AO561" s="44"/>
      <c r="AP561" s="44"/>
      <c r="AQ561" s="44"/>
      <c r="AR561" s="44"/>
      <c r="AS561" s="44"/>
      <c r="AT561" s="44"/>
      <c r="AU561" s="44"/>
      <c r="AV561" s="44"/>
      <c r="AW561" s="44"/>
      <c r="AX561" s="44"/>
      <c r="AY561" s="44"/>
      <c r="AZ561" s="44"/>
      <c r="BA561" s="44"/>
      <c r="BB561" s="44"/>
      <c r="BC561" s="44"/>
      <c r="BD561" s="44"/>
      <c r="BE561" s="44"/>
      <c r="BF561" s="44"/>
      <c r="BG561" s="44"/>
      <c r="BH561" s="44"/>
      <c r="BI561" s="44"/>
      <c r="BJ561" s="44"/>
      <c r="BK561" s="44"/>
      <c r="BL561" s="44"/>
      <c r="BM561" s="44"/>
      <c r="BN561" s="44"/>
      <c r="BO561" s="44"/>
      <c r="BP561" s="44"/>
      <c r="BQ561" s="44"/>
      <c r="BR561" s="44"/>
      <c r="BS561" s="44"/>
      <c r="BT561" s="44"/>
      <c r="BU561" s="44"/>
      <c r="BV561" s="44"/>
      <c r="BW561" s="44"/>
      <c r="BX561" s="44"/>
      <c r="BY561" s="44"/>
      <c r="BZ561" s="44"/>
      <c r="CA561" s="44"/>
      <c r="CB561" s="44"/>
      <c r="CC561" s="44"/>
      <c r="CD561" s="44"/>
      <c r="CE561" s="44"/>
      <c r="CF561" s="44"/>
      <c r="CG561" s="44"/>
      <c r="CH561" s="44"/>
      <c r="CI561" s="44"/>
      <c r="CJ561" s="44"/>
      <c r="CK561" s="44"/>
      <c r="CL561" s="44"/>
      <c r="CM561" s="44"/>
      <c r="CN561" s="44"/>
      <c r="CO561" s="44"/>
      <c r="CP561" s="44"/>
      <c r="CQ561" s="44"/>
      <c r="CR561" s="44"/>
      <c r="CS561" s="44"/>
      <c r="CT561" s="44"/>
      <c r="CU561" s="44"/>
      <c r="CV561" s="44"/>
      <c r="CW561" s="44"/>
      <c r="CX561" s="44"/>
      <c r="CY561" s="44"/>
      <c r="CZ561" s="44"/>
    </row>
    <row r="562" spans="1:104" hidden="1" outlineLevel="1" x14ac:dyDescent="0.25">
      <c r="A562" s="39" t="e">
        <f>IF('Budget Project 1'!#REF!=#REF!,IF('Budget Project 1'!#REF!*'Budget Project 1'!#REF!&lt;6,C$545,""),"")</f>
        <v>#REF!</v>
      </c>
      <c r="B562" s="44"/>
      <c r="C562" s="44" t="e">
        <f t="shared" si="14"/>
        <v>#REF!</v>
      </c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  <c r="AG562" s="44"/>
      <c r="AH562" s="44"/>
      <c r="AI562" s="44"/>
      <c r="AJ562" s="44"/>
      <c r="AK562" s="44"/>
      <c r="AL562" s="44"/>
      <c r="AM562" s="44"/>
      <c r="AN562" s="44"/>
      <c r="AO562" s="44"/>
      <c r="AP562" s="44"/>
      <c r="AQ562" s="44"/>
      <c r="AR562" s="44"/>
      <c r="AS562" s="44"/>
      <c r="AT562" s="44"/>
      <c r="AU562" s="44"/>
      <c r="AV562" s="44"/>
      <c r="AW562" s="44"/>
      <c r="AX562" s="44"/>
      <c r="AY562" s="44"/>
      <c r="AZ562" s="44"/>
      <c r="BA562" s="44"/>
      <c r="BB562" s="44"/>
      <c r="BC562" s="44"/>
      <c r="BD562" s="44"/>
      <c r="BE562" s="44"/>
      <c r="BF562" s="44"/>
      <c r="BG562" s="44"/>
      <c r="BH562" s="44"/>
      <c r="BI562" s="44"/>
      <c r="BJ562" s="44"/>
      <c r="BK562" s="44"/>
      <c r="BL562" s="44"/>
      <c r="BM562" s="44"/>
      <c r="BN562" s="44"/>
      <c r="BO562" s="44"/>
      <c r="BP562" s="44"/>
      <c r="BQ562" s="44"/>
      <c r="BR562" s="44"/>
      <c r="BS562" s="44"/>
      <c r="BT562" s="44"/>
      <c r="BU562" s="44"/>
      <c r="BV562" s="44"/>
      <c r="BW562" s="44"/>
      <c r="BX562" s="44"/>
      <c r="BY562" s="44"/>
      <c r="BZ562" s="44"/>
      <c r="CA562" s="44"/>
      <c r="CB562" s="44"/>
      <c r="CC562" s="44"/>
      <c r="CD562" s="44"/>
      <c r="CE562" s="44"/>
      <c r="CF562" s="44"/>
      <c r="CG562" s="44"/>
      <c r="CH562" s="44"/>
      <c r="CI562" s="44"/>
      <c r="CJ562" s="44"/>
      <c r="CK562" s="44"/>
      <c r="CL562" s="44"/>
      <c r="CM562" s="44"/>
      <c r="CN562" s="44"/>
      <c r="CO562" s="44"/>
      <c r="CP562" s="44"/>
      <c r="CQ562" s="44"/>
      <c r="CR562" s="44"/>
      <c r="CS562" s="44"/>
      <c r="CT562" s="44"/>
      <c r="CU562" s="44"/>
      <c r="CV562" s="44"/>
      <c r="CW562" s="44"/>
      <c r="CX562" s="44"/>
      <c r="CY562" s="44"/>
      <c r="CZ562" s="44"/>
    </row>
    <row r="563" spans="1:104" hidden="1" outlineLevel="1" x14ac:dyDescent="0.25">
      <c r="A563" s="39" t="e">
        <f>IF('Budget Project 1'!#REF!=#REF!,IF('Budget Project 1'!#REF!*'Budget Project 1'!#REF!&lt;6,C$545,""),"")</f>
        <v>#REF!</v>
      </c>
      <c r="B563" s="44"/>
      <c r="C563" s="44" t="e">
        <f t="shared" si="14"/>
        <v>#REF!</v>
      </c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  <c r="AG563" s="44"/>
      <c r="AH563" s="44"/>
      <c r="AI563" s="44"/>
      <c r="AJ563" s="44"/>
      <c r="AK563" s="44"/>
      <c r="AL563" s="44"/>
      <c r="AM563" s="44"/>
      <c r="AN563" s="44"/>
      <c r="AO563" s="44"/>
      <c r="AP563" s="44"/>
      <c r="AQ563" s="44"/>
      <c r="AR563" s="44"/>
      <c r="AS563" s="44"/>
      <c r="AT563" s="44"/>
      <c r="AU563" s="44"/>
      <c r="AV563" s="44"/>
      <c r="AW563" s="44"/>
      <c r="AX563" s="44"/>
      <c r="AY563" s="44"/>
      <c r="AZ563" s="44"/>
      <c r="BA563" s="44"/>
      <c r="BB563" s="44"/>
      <c r="BC563" s="44"/>
      <c r="BD563" s="44"/>
      <c r="BE563" s="44"/>
      <c r="BF563" s="44"/>
      <c r="BG563" s="44"/>
      <c r="BH563" s="44"/>
      <c r="BI563" s="44"/>
      <c r="BJ563" s="44"/>
      <c r="BK563" s="44"/>
      <c r="BL563" s="44"/>
      <c r="BM563" s="44"/>
      <c r="BN563" s="44"/>
      <c r="BO563" s="44"/>
      <c r="BP563" s="44"/>
      <c r="BQ563" s="44"/>
      <c r="BR563" s="44"/>
      <c r="BS563" s="44"/>
      <c r="BT563" s="44"/>
      <c r="BU563" s="44"/>
      <c r="BV563" s="44"/>
      <c r="BW563" s="44"/>
      <c r="BX563" s="44"/>
      <c r="BY563" s="44"/>
      <c r="BZ563" s="44"/>
      <c r="CA563" s="44"/>
      <c r="CB563" s="44"/>
      <c r="CC563" s="44"/>
      <c r="CD563" s="44"/>
      <c r="CE563" s="44"/>
      <c r="CF563" s="44"/>
      <c r="CG563" s="44"/>
      <c r="CH563" s="44"/>
      <c r="CI563" s="44"/>
      <c r="CJ563" s="44"/>
      <c r="CK563" s="44"/>
      <c r="CL563" s="44"/>
      <c r="CM563" s="44"/>
      <c r="CN563" s="44"/>
      <c r="CO563" s="44"/>
      <c r="CP563" s="44"/>
      <c r="CQ563" s="44"/>
      <c r="CR563" s="44"/>
      <c r="CS563" s="44"/>
      <c r="CT563" s="44"/>
      <c r="CU563" s="44"/>
      <c r="CV563" s="44"/>
      <c r="CW563" s="44"/>
      <c r="CX563" s="44"/>
      <c r="CY563" s="44"/>
      <c r="CZ563" s="44"/>
    </row>
    <row r="564" spans="1:104" hidden="1" outlineLevel="1" x14ac:dyDescent="0.25">
      <c r="A564" s="39" t="e">
        <f>IF('Budget Project 1'!#REF!=#REF!,IF('Budget Project 1'!#REF!*'Budget Project 1'!#REF!&lt;6,C$545,""),"")</f>
        <v>#REF!</v>
      </c>
      <c r="B564" s="44"/>
      <c r="C564" s="44" t="e">
        <f t="shared" si="14"/>
        <v>#REF!</v>
      </c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  <c r="AG564" s="44"/>
      <c r="AH564" s="44"/>
      <c r="AI564" s="44"/>
      <c r="AJ564" s="44"/>
      <c r="AK564" s="44"/>
      <c r="AL564" s="44"/>
      <c r="AM564" s="44"/>
      <c r="AN564" s="44"/>
      <c r="AO564" s="44"/>
      <c r="AP564" s="44"/>
      <c r="AQ564" s="44"/>
      <c r="AR564" s="44"/>
      <c r="AS564" s="44"/>
      <c r="AT564" s="44"/>
      <c r="AU564" s="44"/>
      <c r="AV564" s="44"/>
      <c r="AW564" s="44"/>
      <c r="AX564" s="44"/>
      <c r="AY564" s="44"/>
      <c r="AZ564" s="44"/>
      <c r="BA564" s="44"/>
      <c r="BB564" s="44"/>
      <c r="BC564" s="44"/>
      <c r="BD564" s="44"/>
      <c r="BE564" s="44"/>
      <c r="BF564" s="44"/>
      <c r="BG564" s="44"/>
      <c r="BH564" s="44"/>
      <c r="BI564" s="44"/>
      <c r="BJ564" s="44"/>
      <c r="BK564" s="44"/>
      <c r="BL564" s="44"/>
      <c r="BM564" s="44"/>
      <c r="BN564" s="44"/>
      <c r="BO564" s="44"/>
      <c r="BP564" s="44"/>
      <c r="BQ564" s="44"/>
      <c r="BR564" s="44"/>
      <c r="BS564" s="44"/>
      <c r="BT564" s="44"/>
      <c r="BU564" s="44"/>
      <c r="BV564" s="44"/>
      <c r="BW564" s="44"/>
      <c r="BX564" s="44"/>
      <c r="BY564" s="44"/>
      <c r="BZ564" s="44"/>
      <c r="CA564" s="44"/>
      <c r="CB564" s="44"/>
      <c r="CC564" s="44"/>
      <c r="CD564" s="44"/>
      <c r="CE564" s="44"/>
      <c r="CF564" s="44"/>
      <c r="CG564" s="44"/>
      <c r="CH564" s="44"/>
      <c r="CI564" s="44"/>
      <c r="CJ564" s="44"/>
      <c r="CK564" s="44"/>
      <c r="CL564" s="44"/>
      <c r="CM564" s="44"/>
      <c r="CN564" s="44"/>
      <c r="CO564" s="44"/>
      <c r="CP564" s="44"/>
      <c r="CQ564" s="44"/>
      <c r="CR564" s="44"/>
      <c r="CS564" s="44"/>
      <c r="CT564" s="44"/>
      <c r="CU564" s="44"/>
      <c r="CV564" s="44"/>
      <c r="CW564" s="44"/>
      <c r="CX564" s="44"/>
      <c r="CY564" s="44"/>
      <c r="CZ564" s="44"/>
    </row>
    <row r="565" spans="1:104" hidden="1" outlineLevel="1" x14ac:dyDescent="0.25">
      <c r="A565" s="39" t="e">
        <f>IF('Budget Project 1'!#REF!=#REF!,IF('Budget Project 1'!#REF!*'Budget Project 1'!#REF!&lt;6,C$545,""),"")</f>
        <v>#REF!</v>
      </c>
      <c r="B565" s="44"/>
      <c r="C565" s="44" t="e">
        <f t="shared" si="14"/>
        <v>#REF!</v>
      </c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  <c r="AG565" s="44"/>
      <c r="AH565" s="44"/>
      <c r="AI565" s="44"/>
      <c r="AJ565" s="44"/>
      <c r="AK565" s="44"/>
      <c r="AL565" s="44"/>
      <c r="AM565" s="44"/>
      <c r="AN565" s="44"/>
      <c r="AO565" s="44"/>
      <c r="AP565" s="44"/>
      <c r="AQ565" s="44"/>
      <c r="AR565" s="44"/>
      <c r="AS565" s="44"/>
      <c r="AT565" s="44"/>
      <c r="AU565" s="44"/>
      <c r="AV565" s="44"/>
      <c r="AW565" s="44"/>
      <c r="AX565" s="44"/>
      <c r="AY565" s="44"/>
      <c r="AZ565" s="44"/>
      <c r="BA565" s="44"/>
      <c r="BB565" s="44"/>
      <c r="BC565" s="44"/>
      <c r="BD565" s="44"/>
      <c r="BE565" s="44"/>
      <c r="BF565" s="44"/>
      <c r="BG565" s="44"/>
      <c r="BH565" s="44"/>
      <c r="BI565" s="44"/>
      <c r="BJ565" s="44"/>
      <c r="BK565" s="44"/>
      <c r="BL565" s="44"/>
      <c r="BM565" s="44"/>
      <c r="BN565" s="44"/>
      <c r="BO565" s="44"/>
      <c r="BP565" s="44"/>
      <c r="BQ565" s="44"/>
      <c r="BR565" s="44"/>
      <c r="BS565" s="44"/>
      <c r="BT565" s="44"/>
      <c r="BU565" s="44"/>
      <c r="BV565" s="44"/>
      <c r="BW565" s="44"/>
      <c r="BX565" s="44"/>
      <c r="BY565" s="44"/>
      <c r="BZ565" s="44"/>
      <c r="CA565" s="44"/>
      <c r="CB565" s="44"/>
      <c r="CC565" s="44"/>
      <c r="CD565" s="44"/>
      <c r="CE565" s="44"/>
      <c r="CF565" s="44"/>
      <c r="CG565" s="44"/>
      <c r="CH565" s="44"/>
      <c r="CI565" s="44"/>
      <c r="CJ565" s="44"/>
      <c r="CK565" s="44"/>
      <c r="CL565" s="44"/>
      <c r="CM565" s="44"/>
      <c r="CN565" s="44"/>
      <c r="CO565" s="44"/>
      <c r="CP565" s="44"/>
      <c r="CQ565" s="44"/>
      <c r="CR565" s="44"/>
      <c r="CS565" s="44"/>
      <c r="CT565" s="44"/>
      <c r="CU565" s="44"/>
      <c r="CV565" s="44"/>
      <c r="CW565" s="44"/>
      <c r="CX565" s="44"/>
      <c r="CY565" s="44"/>
      <c r="CZ565" s="44"/>
    </row>
    <row r="566" spans="1:104" hidden="1" outlineLevel="1" x14ac:dyDescent="0.25">
      <c r="A566" s="39" t="e">
        <f>IF('Budget Project 1'!#REF!=#REF!,IF('Budget Project 1'!#REF!*'Budget Project 1'!#REF!&lt;6,C$545,""),"")</f>
        <v>#REF!</v>
      </c>
      <c r="B566" s="44"/>
      <c r="C566" s="44" t="e">
        <f t="shared" si="14"/>
        <v>#REF!</v>
      </c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  <c r="AG566" s="44"/>
      <c r="AH566" s="44"/>
      <c r="AI566" s="44"/>
      <c r="AJ566" s="44"/>
      <c r="AK566" s="44"/>
      <c r="AL566" s="44"/>
      <c r="AM566" s="44"/>
      <c r="AN566" s="44"/>
      <c r="AO566" s="44"/>
      <c r="AP566" s="44"/>
      <c r="AQ566" s="44"/>
      <c r="AR566" s="44"/>
      <c r="AS566" s="44"/>
      <c r="AT566" s="44"/>
      <c r="AU566" s="44"/>
      <c r="AV566" s="44"/>
      <c r="AW566" s="44"/>
      <c r="AX566" s="44"/>
      <c r="AY566" s="44"/>
      <c r="AZ566" s="44"/>
      <c r="BA566" s="44"/>
      <c r="BB566" s="44"/>
      <c r="BC566" s="44"/>
      <c r="BD566" s="44"/>
      <c r="BE566" s="44"/>
      <c r="BF566" s="44"/>
      <c r="BG566" s="44"/>
      <c r="BH566" s="44"/>
      <c r="BI566" s="44"/>
      <c r="BJ566" s="44"/>
      <c r="BK566" s="44"/>
      <c r="BL566" s="44"/>
      <c r="BM566" s="44"/>
      <c r="BN566" s="44"/>
      <c r="BO566" s="44"/>
      <c r="BP566" s="44"/>
      <c r="BQ566" s="44"/>
      <c r="BR566" s="44"/>
      <c r="BS566" s="44"/>
      <c r="BT566" s="44"/>
      <c r="BU566" s="44"/>
      <c r="BV566" s="44"/>
      <c r="BW566" s="44"/>
      <c r="BX566" s="44"/>
      <c r="BY566" s="44"/>
      <c r="BZ566" s="44"/>
      <c r="CA566" s="44"/>
      <c r="CB566" s="44"/>
      <c r="CC566" s="44"/>
      <c r="CD566" s="44"/>
      <c r="CE566" s="44"/>
      <c r="CF566" s="44"/>
      <c r="CG566" s="44"/>
      <c r="CH566" s="44"/>
      <c r="CI566" s="44"/>
      <c r="CJ566" s="44"/>
      <c r="CK566" s="44"/>
      <c r="CL566" s="44"/>
      <c r="CM566" s="44"/>
      <c r="CN566" s="44"/>
      <c r="CO566" s="44"/>
      <c r="CP566" s="44"/>
      <c r="CQ566" s="44"/>
      <c r="CR566" s="44"/>
      <c r="CS566" s="44"/>
      <c r="CT566" s="44"/>
      <c r="CU566" s="44"/>
      <c r="CV566" s="44"/>
      <c r="CW566" s="44"/>
      <c r="CX566" s="44"/>
      <c r="CY566" s="44"/>
      <c r="CZ566" s="44"/>
    </row>
    <row r="567" spans="1:104" hidden="1" outlineLevel="1" x14ac:dyDescent="0.25">
      <c r="A567" s="39" t="e">
        <f>IF('Budget Project 1'!#REF!=#REF!,IF('Budget Project 1'!#REF!*'Budget Project 1'!#REF!&lt;6,C$545,""),"")</f>
        <v>#REF!</v>
      </c>
      <c r="B567" s="44"/>
      <c r="C567" s="44" t="e">
        <f t="shared" si="14"/>
        <v>#REF!</v>
      </c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  <c r="AG567" s="44"/>
      <c r="AH567" s="44"/>
      <c r="AI567" s="44"/>
      <c r="AJ567" s="44"/>
      <c r="AK567" s="44"/>
      <c r="AL567" s="44"/>
      <c r="AM567" s="44"/>
      <c r="AN567" s="44"/>
      <c r="AO567" s="44"/>
      <c r="AP567" s="44"/>
      <c r="AQ567" s="44"/>
      <c r="AR567" s="44"/>
      <c r="AS567" s="44"/>
      <c r="AT567" s="44"/>
      <c r="AU567" s="44"/>
      <c r="AV567" s="44"/>
      <c r="AW567" s="44"/>
      <c r="AX567" s="44"/>
      <c r="AY567" s="44"/>
      <c r="AZ567" s="44"/>
      <c r="BA567" s="44"/>
      <c r="BB567" s="44"/>
      <c r="BC567" s="44"/>
      <c r="BD567" s="44"/>
      <c r="BE567" s="44"/>
      <c r="BF567" s="44"/>
      <c r="BG567" s="44"/>
      <c r="BH567" s="44"/>
      <c r="BI567" s="44"/>
      <c r="BJ567" s="44"/>
      <c r="BK567" s="44"/>
      <c r="BL567" s="44"/>
      <c r="BM567" s="44"/>
      <c r="BN567" s="44"/>
      <c r="BO567" s="44"/>
      <c r="BP567" s="44"/>
      <c r="BQ567" s="44"/>
      <c r="BR567" s="44"/>
      <c r="BS567" s="44"/>
      <c r="BT567" s="44"/>
      <c r="BU567" s="44"/>
      <c r="BV567" s="44"/>
      <c r="BW567" s="44"/>
      <c r="BX567" s="44"/>
      <c r="BY567" s="44"/>
      <c r="BZ567" s="44"/>
      <c r="CA567" s="44"/>
      <c r="CB567" s="44"/>
      <c r="CC567" s="44"/>
      <c r="CD567" s="44"/>
      <c r="CE567" s="44"/>
      <c r="CF567" s="44"/>
      <c r="CG567" s="44"/>
      <c r="CH567" s="44"/>
      <c r="CI567" s="44"/>
      <c r="CJ567" s="44"/>
      <c r="CK567" s="44"/>
      <c r="CL567" s="44"/>
      <c r="CM567" s="44"/>
      <c r="CN567" s="44"/>
      <c r="CO567" s="44"/>
      <c r="CP567" s="44"/>
      <c r="CQ567" s="44"/>
      <c r="CR567" s="44"/>
      <c r="CS567" s="44"/>
      <c r="CT567" s="44"/>
      <c r="CU567" s="44"/>
      <c r="CV567" s="44"/>
      <c r="CW567" s="44"/>
      <c r="CX567" s="44"/>
      <c r="CY567" s="44"/>
      <c r="CZ567" s="44"/>
    </row>
    <row r="568" spans="1:104" hidden="1" outlineLevel="1" x14ac:dyDescent="0.25">
      <c r="A568" s="39" t="e">
        <f>IF('Budget Project 1'!#REF!=#REF!,IF('Budget Project 1'!#REF!*'Budget Project 1'!#REF!&lt;6,C$545,""),"")</f>
        <v>#REF!</v>
      </c>
      <c r="B568" s="44"/>
      <c r="C568" s="44" t="e">
        <f t="shared" si="14"/>
        <v>#REF!</v>
      </c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  <c r="AG568" s="44"/>
      <c r="AH568" s="44"/>
      <c r="AI568" s="44"/>
      <c r="AJ568" s="44"/>
      <c r="AK568" s="44"/>
      <c r="AL568" s="44"/>
      <c r="AM568" s="44"/>
      <c r="AN568" s="44"/>
      <c r="AO568" s="44"/>
      <c r="AP568" s="44"/>
      <c r="AQ568" s="44"/>
      <c r="AR568" s="44"/>
      <c r="AS568" s="44"/>
      <c r="AT568" s="44"/>
      <c r="AU568" s="44"/>
      <c r="AV568" s="44"/>
      <c r="AW568" s="44"/>
      <c r="AX568" s="44"/>
      <c r="AY568" s="44"/>
      <c r="AZ568" s="44"/>
      <c r="BA568" s="44"/>
      <c r="BB568" s="44"/>
      <c r="BC568" s="44"/>
      <c r="BD568" s="44"/>
      <c r="BE568" s="44"/>
      <c r="BF568" s="44"/>
      <c r="BG568" s="44"/>
      <c r="BH568" s="44"/>
      <c r="BI568" s="44"/>
      <c r="BJ568" s="44"/>
      <c r="BK568" s="44"/>
      <c r="BL568" s="44"/>
      <c r="BM568" s="44"/>
      <c r="BN568" s="44"/>
      <c r="BO568" s="44"/>
      <c r="BP568" s="44"/>
      <c r="BQ568" s="44"/>
      <c r="BR568" s="44"/>
      <c r="BS568" s="44"/>
      <c r="BT568" s="44"/>
      <c r="BU568" s="44"/>
      <c r="BV568" s="44"/>
      <c r="BW568" s="44"/>
      <c r="BX568" s="44"/>
      <c r="BY568" s="44"/>
      <c r="BZ568" s="44"/>
      <c r="CA568" s="44"/>
      <c r="CB568" s="44"/>
      <c r="CC568" s="44"/>
      <c r="CD568" s="44"/>
      <c r="CE568" s="44"/>
      <c r="CF568" s="44"/>
      <c r="CG568" s="44"/>
      <c r="CH568" s="44"/>
      <c r="CI568" s="44"/>
      <c r="CJ568" s="44"/>
      <c r="CK568" s="44"/>
      <c r="CL568" s="44"/>
      <c r="CM568" s="44"/>
      <c r="CN568" s="44"/>
      <c r="CO568" s="44"/>
      <c r="CP568" s="44"/>
      <c r="CQ568" s="44"/>
      <c r="CR568" s="44"/>
      <c r="CS568" s="44"/>
      <c r="CT568" s="44"/>
      <c r="CU568" s="44"/>
      <c r="CV568" s="44"/>
      <c r="CW568" s="44"/>
      <c r="CX568" s="44"/>
      <c r="CY568" s="44"/>
      <c r="CZ568" s="44"/>
    </row>
    <row r="569" spans="1:104" hidden="1" outlineLevel="1" x14ac:dyDescent="0.25">
      <c r="A569" s="39" t="e">
        <f>IF('Budget Project 1'!#REF!=#REF!,IF('Budget Project 1'!#REF!*'Budget Project 1'!#REF!&lt;6,C$545,""),"")</f>
        <v>#REF!</v>
      </c>
      <c r="B569" s="44"/>
      <c r="C569" s="44" t="e">
        <f t="shared" si="14"/>
        <v>#REF!</v>
      </c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  <c r="AG569" s="44"/>
      <c r="AH569" s="44"/>
      <c r="AI569" s="44"/>
      <c r="AJ569" s="44"/>
      <c r="AK569" s="44"/>
      <c r="AL569" s="44"/>
      <c r="AM569" s="44"/>
      <c r="AN569" s="44"/>
      <c r="AO569" s="44"/>
      <c r="AP569" s="44"/>
      <c r="AQ569" s="44"/>
      <c r="AR569" s="44"/>
      <c r="AS569" s="44"/>
      <c r="AT569" s="44"/>
      <c r="AU569" s="44"/>
      <c r="AV569" s="44"/>
      <c r="AW569" s="44"/>
      <c r="AX569" s="44"/>
      <c r="AY569" s="44"/>
      <c r="AZ569" s="44"/>
      <c r="BA569" s="44"/>
      <c r="BB569" s="44"/>
      <c r="BC569" s="44"/>
      <c r="BD569" s="44"/>
      <c r="BE569" s="44"/>
      <c r="BF569" s="44"/>
      <c r="BG569" s="44"/>
      <c r="BH569" s="44"/>
      <c r="BI569" s="44"/>
      <c r="BJ569" s="44"/>
      <c r="BK569" s="44"/>
      <c r="BL569" s="44"/>
      <c r="BM569" s="44"/>
      <c r="BN569" s="44"/>
      <c r="BO569" s="44"/>
      <c r="BP569" s="44"/>
      <c r="BQ569" s="44"/>
      <c r="BR569" s="44"/>
      <c r="BS569" s="44"/>
      <c r="BT569" s="44"/>
      <c r="BU569" s="44"/>
      <c r="BV569" s="44"/>
      <c r="BW569" s="44"/>
      <c r="BX569" s="44"/>
      <c r="BY569" s="44"/>
      <c r="BZ569" s="44"/>
      <c r="CA569" s="44"/>
      <c r="CB569" s="44"/>
      <c r="CC569" s="44"/>
      <c r="CD569" s="44"/>
      <c r="CE569" s="44"/>
      <c r="CF569" s="44"/>
      <c r="CG569" s="44"/>
      <c r="CH569" s="44"/>
      <c r="CI569" s="44"/>
      <c r="CJ569" s="44"/>
      <c r="CK569" s="44"/>
      <c r="CL569" s="44"/>
      <c r="CM569" s="44"/>
      <c r="CN569" s="44"/>
      <c r="CO569" s="44"/>
      <c r="CP569" s="44"/>
      <c r="CQ569" s="44"/>
      <c r="CR569" s="44"/>
      <c r="CS569" s="44"/>
      <c r="CT569" s="44"/>
      <c r="CU569" s="44"/>
      <c r="CV569" s="44"/>
      <c r="CW569" s="44"/>
      <c r="CX569" s="44"/>
      <c r="CY569" s="44"/>
      <c r="CZ569" s="44"/>
    </row>
    <row r="570" spans="1:104" hidden="1" outlineLevel="1" x14ac:dyDescent="0.25">
      <c r="A570" s="39" t="e">
        <f>IF('Budget Project 1'!#REF!=#REF!,IF('Budget Project 1'!#REF!*'Budget Project 1'!#REF!&lt;6,C$545,""),"")</f>
        <v>#REF!</v>
      </c>
      <c r="B570" s="44"/>
      <c r="C570" s="44" t="e">
        <f t="shared" si="14"/>
        <v>#REF!</v>
      </c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  <c r="AG570" s="44"/>
      <c r="AH570" s="44"/>
      <c r="AI570" s="44"/>
      <c r="AJ570" s="44"/>
      <c r="AK570" s="44"/>
      <c r="AL570" s="44"/>
      <c r="AM570" s="44"/>
      <c r="AN570" s="44"/>
      <c r="AO570" s="44"/>
      <c r="AP570" s="44"/>
      <c r="AQ570" s="44"/>
      <c r="AR570" s="44"/>
      <c r="AS570" s="44"/>
      <c r="AT570" s="44"/>
      <c r="AU570" s="44"/>
      <c r="AV570" s="44"/>
      <c r="AW570" s="44"/>
      <c r="AX570" s="44"/>
      <c r="AY570" s="44"/>
      <c r="AZ570" s="44"/>
      <c r="BA570" s="44"/>
      <c r="BB570" s="44"/>
      <c r="BC570" s="44"/>
      <c r="BD570" s="44"/>
      <c r="BE570" s="44"/>
      <c r="BF570" s="44"/>
      <c r="BG570" s="44"/>
      <c r="BH570" s="44"/>
      <c r="BI570" s="44"/>
      <c r="BJ570" s="44"/>
      <c r="BK570" s="44"/>
      <c r="BL570" s="44"/>
      <c r="BM570" s="44"/>
      <c r="BN570" s="44"/>
      <c r="BO570" s="44"/>
      <c r="BP570" s="44"/>
      <c r="BQ570" s="44"/>
      <c r="BR570" s="44"/>
      <c r="BS570" s="44"/>
      <c r="BT570" s="44"/>
      <c r="BU570" s="44"/>
      <c r="BV570" s="44"/>
      <c r="BW570" s="44"/>
      <c r="BX570" s="44"/>
      <c r="BY570" s="44"/>
      <c r="BZ570" s="44"/>
      <c r="CA570" s="44"/>
      <c r="CB570" s="44"/>
      <c r="CC570" s="44"/>
      <c r="CD570" s="44"/>
      <c r="CE570" s="44"/>
      <c r="CF570" s="44"/>
      <c r="CG570" s="44"/>
      <c r="CH570" s="44"/>
      <c r="CI570" s="44"/>
      <c r="CJ570" s="44"/>
      <c r="CK570" s="44"/>
      <c r="CL570" s="44"/>
      <c r="CM570" s="44"/>
      <c r="CN570" s="44"/>
      <c r="CO570" s="44"/>
      <c r="CP570" s="44"/>
      <c r="CQ570" s="44"/>
      <c r="CR570" s="44"/>
      <c r="CS570" s="44"/>
      <c r="CT570" s="44"/>
      <c r="CU570" s="44"/>
      <c r="CV570" s="44"/>
      <c r="CW570" s="44"/>
      <c r="CX570" s="44"/>
      <c r="CY570" s="44"/>
      <c r="CZ570" s="44"/>
    </row>
    <row r="571" spans="1:104" hidden="1" outlineLevel="1" x14ac:dyDescent="0.25">
      <c r="A571" s="39" t="e">
        <f>IF('Budget Project 1'!#REF!=#REF!,IF('Budget Project 1'!#REF!*'Budget Project 1'!#REF!&lt;6,C$545,""),"")</f>
        <v>#REF!</v>
      </c>
      <c r="B571" s="44"/>
      <c r="C571" s="44" t="e">
        <f t="shared" si="14"/>
        <v>#REF!</v>
      </c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  <c r="AG571" s="44"/>
      <c r="AH571" s="44"/>
      <c r="AI571" s="44"/>
      <c r="AJ571" s="44"/>
      <c r="AK571" s="44"/>
      <c r="AL571" s="44"/>
      <c r="AM571" s="44"/>
      <c r="AN571" s="44"/>
      <c r="AO571" s="44"/>
      <c r="AP571" s="44"/>
      <c r="AQ571" s="44"/>
      <c r="AR571" s="44"/>
      <c r="AS571" s="44"/>
      <c r="AT571" s="44"/>
      <c r="AU571" s="44"/>
      <c r="AV571" s="44"/>
      <c r="AW571" s="44"/>
      <c r="AX571" s="44"/>
      <c r="AY571" s="44"/>
      <c r="AZ571" s="44"/>
      <c r="BA571" s="44"/>
      <c r="BB571" s="44"/>
      <c r="BC571" s="44"/>
      <c r="BD571" s="44"/>
      <c r="BE571" s="44"/>
      <c r="BF571" s="44"/>
      <c r="BG571" s="44"/>
      <c r="BH571" s="44"/>
      <c r="BI571" s="44"/>
      <c r="BJ571" s="44"/>
      <c r="BK571" s="44"/>
      <c r="BL571" s="44"/>
      <c r="BM571" s="44"/>
      <c r="BN571" s="44"/>
      <c r="BO571" s="44"/>
      <c r="BP571" s="44"/>
      <c r="BQ571" s="44"/>
      <c r="BR571" s="44"/>
      <c r="BS571" s="44"/>
      <c r="BT571" s="44"/>
      <c r="BU571" s="44"/>
      <c r="BV571" s="44"/>
      <c r="BW571" s="44"/>
      <c r="BX571" s="44"/>
      <c r="BY571" s="44"/>
      <c r="BZ571" s="44"/>
      <c r="CA571" s="44"/>
      <c r="CB571" s="44"/>
      <c r="CC571" s="44"/>
      <c r="CD571" s="44"/>
      <c r="CE571" s="44"/>
      <c r="CF571" s="44"/>
      <c r="CG571" s="44"/>
      <c r="CH571" s="44"/>
      <c r="CI571" s="44"/>
      <c r="CJ571" s="44"/>
      <c r="CK571" s="44"/>
      <c r="CL571" s="44"/>
      <c r="CM571" s="44"/>
      <c r="CN571" s="44"/>
      <c r="CO571" s="44"/>
      <c r="CP571" s="44"/>
      <c r="CQ571" s="44"/>
      <c r="CR571" s="44"/>
      <c r="CS571" s="44"/>
      <c r="CT571" s="44"/>
      <c r="CU571" s="44"/>
      <c r="CV571" s="44"/>
      <c r="CW571" s="44"/>
      <c r="CX571" s="44"/>
      <c r="CY571" s="44"/>
      <c r="CZ571" s="44"/>
    </row>
    <row r="572" spans="1:104" hidden="1" outlineLevel="1" x14ac:dyDescent="0.25">
      <c r="A572" s="39" t="e">
        <f>IF('Budget Project 1'!#REF!=#REF!,IF('Budget Project 1'!#REF!*'Budget Project 1'!#REF!&lt;6,C$545,""),"")</f>
        <v>#REF!</v>
      </c>
      <c r="B572" s="44"/>
      <c r="C572" s="44" t="e">
        <f t="shared" si="14"/>
        <v>#REF!</v>
      </c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  <c r="AG572" s="44"/>
      <c r="AH572" s="44"/>
      <c r="AI572" s="44"/>
      <c r="AJ572" s="44"/>
      <c r="AK572" s="44"/>
      <c r="AL572" s="44"/>
      <c r="AM572" s="44"/>
      <c r="AN572" s="44"/>
      <c r="AO572" s="44"/>
      <c r="AP572" s="44"/>
      <c r="AQ572" s="44"/>
      <c r="AR572" s="44"/>
      <c r="AS572" s="44"/>
      <c r="AT572" s="44"/>
      <c r="AU572" s="44"/>
      <c r="AV572" s="44"/>
      <c r="AW572" s="44"/>
      <c r="AX572" s="44"/>
      <c r="AY572" s="44"/>
      <c r="AZ572" s="44"/>
      <c r="BA572" s="44"/>
      <c r="BB572" s="44"/>
      <c r="BC572" s="44"/>
      <c r="BD572" s="44"/>
      <c r="BE572" s="44"/>
      <c r="BF572" s="44"/>
      <c r="BG572" s="44"/>
      <c r="BH572" s="44"/>
      <c r="BI572" s="44"/>
      <c r="BJ572" s="44"/>
      <c r="BK572" s="44"/>
      <c r="BL572" s="44"/>
      <c r="BM572" s="44"/>
      <c r="BN572" s="44"/>
      <c r="BO572" s="44"/>
      <c r="BP572" s="44"/>
      <c r="BQ572" s="44"/>
      <c r="BR572" s="44"/>
      <c r="BS572" s="44"/>
      <c r="BT572" s="44"/>
      <c r="BU572" s="44"/>
      <c r="BV572" s="44"/>
      <c r="BW572" s="44"/>
      <c r="BX572" s="44"/>
      <c r="BY572" s="44"/>
      <c r="BZ572" s="44"/>
      <c r="CA572" s="44"/>
      <c r="CB572" s="44"/>
      <c r="CC572" s="44"/>
      <c r="CD572" s="44"/>
      <c r="CE572" s="44"/>
      <c r="CF572" s="44"/>
      <c r="CG572" s="44"/>
      <c r="CH572" s="44"/>
      <c r="CI572" s="44"/>
      <c r="CJ572" s="44"/>
      <c r="CK572" s="44"/>
      <c r="CL572" s="44"/>
      <c r="CM572" s="44"/>
      <c r="CN572" s="44"/>
      <c r="CO572" s="44"/>
      <c r="CP572" s="44"/>
      <c r="CQ572" s="44"/>
      <c r="CR572" s="44"/>
      <c r="CS572" s="44"/>
      <c r="CT572" s="44"/>
      <c r="CU572" s="44"/>
      <c r="CV572" s="44"/>
      <c r="CW572" s="44"/>
      <c r="CX572" s="44"/>
      <c r="CY572" s="44"/>
      <c r="CZ572" s="44"/>
    </row>
    <row r="573" spans="1:104" hidden="1" outlineLevel="1" x14ac:dyDescent="0.25">
      <c r="A573" s="39" t="e">
        <f>IF('Budget Project 1'!#REF!=#REF!,IF('Budget Project 1'!#REF!*'Budget Project 1'!#REF!&lt;6,C$545,""),"")</f>
        <v>#REF!</v>
      </c>
      <c r="B573" s="44"/>
      <c r="C573" s="44" t="e">
        <f t="shared" si="14"/>
        <v>#REF!</v>
      </c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  <c r="AG573" s="44"/>
      <c r="AH573" s="44"/>
      <c r="AI573" s="44"/>
      <c r="AJ573" s="44"/>
      <c r="AK573" s="44"/>
      <c r="AL573" s="44"/>
      <c r="AM573" s="44"/>
      <c r="AN573" s="44"/>
      <c r="AO573" s="44"/>
      <c r="AP573" s="44"/>
      <c r="AQ573" s="44"/>
      <c r="AR573" s="44"/>
      <c r="AS573" s="44"/>
      <c r="AT573" s="44"/>
      <c r="AU573" s="44"/>
      <c r="AV573" s="44"/>
      <c r="AW573" s="44"/>
      <c r="AX573" s="44"/>
      <c r="AY573" s="44"/>
      <c r="AZ573" s="44"/>
      <c r="BA573" s="44"/>
      <c r="BB573" s="44"/>
      <c r="BC573" s="44"/>
      <c r="BD573" s="44"/>
      <c r="BE573" s="44"/>
      <c r="BF573" s="44"/>
      <c r="BG573" s="44"/>
      <c r="BH573" s="44"/>
      <c r="BI573" s="44"/>
      <c r="BJ573" s="44"/>
      <c r="BK573" s="44"/>
      <c r="BL573" s="44"/>
      <c r="BM573" s="44"/>
      <c r="BN573" s="44"/>
      <c r="BO573" s="44"/>
      <c r="BP573" s="44"/>
      <c r="BQ573" s="44"/>
      <c r="BR573" s="44"/>
      <c r="BS573" s="44"/>
      <c r="BT573" s="44"/>
      <c r="BU573" s="44"/>
      <c r="BV573" s="44"/>
      <c r="BW573" s="44"/>
      <c r="BX573" s="44"/>
      <c r="BY573" s="44"/>
      <c r="BZ573" s="44"/>
      <c r="CA573" s="44"/>
      <c r="CB573" s="44"/>
      <c r="CC573" s="44"/>
      <c r="CD573" s="44"/>
      <c r="CE573" s="44"/>
      <c r="CF573" s="44"/>
      <c r="CG573" s="44"/>
      <c r="CH573" s="44"/>
      <c r="CI573" s="44"/>
      <c r="CJ573" s="44"/>
      <c r="CK573" s="44"/>
      <c r="CL573" s="44"/>
      <c r="CM573" s="44"/>
      <c r="CN573" s="44"/>
      <c r="CO573" s="44"/>
      <c r="CP573" s="44"/>
      <c r="CQ573" s="44"/>
      <c r="CR573" s="44"/>
      <c r="CS573" s="44"/>
      <c r="CT573" s="44"/>
      <c r="CU573" s="44"/>
      <c r="CV573" s="44"/>
      <c r="CW573" s="44"/>
      <c r="CX573" s="44"/>
      <c r="CY573" s="44"/>
      <c r="CZ573" s="44"/>
    </row>
    <row r="574" spans="1:104" hidden="1" outlineLevel="1" x14ac:dyDescent="0.25">
      <c r="A574" s="39" t="e">
        <f>IF('Budget Project 1'!#REF!=#REF!,IF('Budget Project 1'!#REF!*'Budget Project 1'!#REF!&lt;6,C$545,""),"")</f>
        <v>#REF!</v>
      </c>
      <c r="B574" s="44"/>
      <c r="C574" s="44" t="e">
        <f t="shared" si="14"/>
        <v>#REF!</v>
      </c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  <c r="AG574" s="44"/>
      <c r="AH574" s="44"/>
      <c r="AI574" s="44"/>
      <c r="AJ574" s="44"/>
      <c r="AK574" s="44"/>
      <c r="AL574" s="44"/>
      <c r="AM574" s="44"/>
      <c r="AN574" s="44"/>
      <c r="AO574" s="44"/>
      <c r="AP574" s="44"/>
      <c r="AQ574" s="44"/>
      <c r="AR574" s="44"/>
      <c r="AS574" s="44"/>
      <c r="AT574" s="44"/>
      <c r="AU574" s="44"/>
      <c r="AV574" s="44"/>
      <c r="AW574" s="44"/>
      <c r="AX574" s="44"/>
      <c r="AY574" s="44"/>
      <c r="AZ574" s="44"/>
      <c r="BA574" s="44"/>
      <c r="BB574" s="44"/>
      <c r="BC574" s="44"/>
      <c r="BD574" s="44"/>
      <c r="BE574" s="44"/>
      <c r="BF574" s="44"/>
      <c r="BG574" s="44"/>
      <c r="BH574" s="44"/>
      <c r="BI574" s="44"/>
      <c r="BJ574" s="44"/>
      <c r="BK574" s="44"/>
      <c r="BL574" s="44"/>
      <c r="BM574" s="44"/>
      <c r="BN574" s="44"/>
      <c r="BO574" s="44"/>
      <c r="BP574" s="44"/>
      <c r="BQ574" s="44"/>
      <c r="BR574" s="44"/>
      <c r="BS574" s="44"/>
      <c r="BT574" s="44"/>
      <c r="BU574" s="44"/>
      <c r="BV574" s="44"/>
      <c r="BW574" s="44"/>
      <c r="BX574" s="44"/>
      <c r="BY574" s="44"/>
      <c r="BZ574" s="44"/>
      <c r="CA574" s="44"/>
      <c r="CB574" s="44"/>
      <c r="CC574" s="44"/>
      <c r="CD574" s="44"/>
      <c r="CE574" s="44"/>
      <c r="CF574" s="44"/>
      <c r="CG574" s="44"/>
      <c r="CH574" s="44"/>
      <c r="CI574" s="44"/>
      <c r="CJ574" s="44"/>
      <c r="CK574" s="44"/>
      <c r="CL574" s="44"/>
      <c r="CM574" s="44"/>
      <c r="CN574" s="44"/>
      <c r="CO574" s="44"/>
      <c r="CP574" s="44"/>
      <c r="CQ574" s="44"/>
      <c r="CR574" s="44"/>
      <c r="CS574" s="44"/>
      <c r="CT574" s="44"/>
      <c r="CU574" s="44"/>
      <c r="CV574" s="44"/>
      <c r="CW574" s="44"/>
      <c r="CX574" s="44"/>
      <c r="CY574" s="44"/>
      <c r="CZ574" s="44"/>
    </row>
    <row r="575" spans="1:104" hidden="1" outlineLevel="1" x14ac:dyDescent="0.25">
      <c r="A575" s="39" t="e">
        <f>IF('Budget Project 1'!#REF!=#REF!,IF('Budget Project 1'!#REF!*'Budget Project 1'!#REF!&lt;6,C$545,""),"")</f>
        <v>#REF!</v>
      </c>
      <c r="B575" s="44"/>
      <c r="C575" s="44" t="e">
        <f t="shared" si="14"/>
        <v>#REF!</v>
      </c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  <c r="AG575" s="44"/>
      <c r="AH575" s="44"/>
      <c r="AI575" s="44"/>
      <c r="AJ575" s="44"/>
      <c r="AK575" s="44"/>
      <c r="AL575" s="44"/>
      <c r="AM575" s="44"/>
      <c r="AN575" s="44"/>
      <c r="AO575" s="44"/>
      <c r="AP575" s="44"/>
      <c r="AQ575" s="44"/>
      <c r="AR575" s="44"/>
      <c r="AS575" s="44"/>
      <c r="AT575" s="44"/>
      <c r="AU575" s="44"/>
      <c r="AV575" s="44"/>
      <c r="AW575" s="44"/>
      <c r="AX575" s="44"/>
      <c r="AY575" s="44"/>
      <c r="AZ575" s="44"/>
      <c r="BA575" s="44"/>
      <c r="BB575" s="44"/>
      <c r="BC575" s="44"/>
      <c r="BD575" s="44"/>
      <c r="BE575" s="44"/>
      <c r="BF575" s="44"/>
      <c r="BG575" s="44"/>
      <c r="BH575" s="44"/>
      <c r="BI575" s="44"/>
      <c r="BJ575" s="44"/>
      <c r="BK575" s="44"/>
      <c r="BL575" s="44"/>
      <c r="BM575" s="44"/>
      <c r="BN575" s="44"/>
      <c r="BO575" s="44"/>
      <c r="BP575" s="44"/>
      <c r="BQ575" s="44"/>
      <c r="BR575" s="44"/>
      <c r="BS575" s="44"/>
      <c r="BT575" s="44"/>
      <c r="BU575" s="44"/>
      <c r="BV575" s="44"/>
      <c r="BW575" s="44"/>
      <c r="BX575" s="44"/>
      <c r="BY575" s="44"/>
      <c r="BZ575" s="44"/>
      <c r="CA575" s="44"/>
      <c r="CB575" s="44"/>
      <c r="CC575" s="44"/>
      <c r="CD575" s="44"/>
      <c r="CE575" s="44"/>
      <c r="CF575" s="44"/>
      <c r="CG575" s="44"/>
      <c r="CH575" s="44"/>
      <c r="CI575" s="44"/>
      <c r="CJ575" s="44"/>
      <c r="CK575" s="44"/>
      <c r="CL575" s="44"/>
      <c r="CM575" s="44"/>
      <c r="CN575" s="44"/>
      <c r="CO575" s="44"/>
      <c r="CP575" s="44"/>
      <c r="CQ575" s="44"/>
      <c r="CR575" s="44"/>
      <c r="CS575" s="44"/>
      <c r="CT575" s="44"/>
      <c r="CU575" s="44"/>
      <c r="CV575" s="44"/>
      <c r="CW575" s="44"/>
      <c r="CX575" s="44"/>
      <c r="CY575" s="44"/>
      <c r="CZ575" s="44"/>
    </row>
    <row r="576" spans="1:104" collapsed="1" x14ac:dyDescent="0.25">
      <c r="B576" s="48" t="s">
        <v>81</v>
      </c>
      <c r="C576" s="44" t="s">
        <v>83</v>
      </c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  <c r="AG576" s="44"/>
      <c r="AH576" s="44"/>
      <c r="AI576" s="44"/>
      <c r="AJ576" s="44"/>
      <c r="AK576" s="44"/>
      <c r="AL576" s="44"/>
      <c r="AM576" s="44"/>
      <c r="AN576" s="44"/>
      <c r="AO576" s="44"/>
      <c r="AP576" s="44"/>
      <c r="AQ576" s="44"/>
      <c r="AR576" s="44"/>
      <c r="AS576" s="44"/>
      <c r="AT576" s="44"/>
      <c r="AU576" s="44"/>
      <c r="AV576" s="44"/>
      <c r="AW576" s="44"/>
      <c r="AX576" s="44"/>
      <c r="AY576" s="44"/>
      <c r="AZ576" s="44"/>
      <c r="BA576" s="44"/>
      <c r="BB576" s="44"/>
      <c r="BC576" s="44"/>
      <c r="BD576" s="44"/>
      <c r="BE576" s="44"/>
      <c r="BF576" s="44"/>
      <c r="BG576" s="44"/>
      <c r="BH576" s="44"/>
      <c r="BI576" s="44"/>
      <c r="BJ576" s="44"/>
      <c r="BK576" s="44"/>
      <c r="BL576" s="44"/>
      <c r="BM576" s="44"/>
      <c r="BN576" s="44"/>
      <c r="BO576" s="44"/>
      <c r="BP576" s="44"/>
      <c r="BQ576" s="44"/>
      <c r="BR576" s="44"/>
      <c r="BS576" s="44"/>
      <c r="BT576" s="44"/>
      <c r="BU576" s="44"/>
      <c r="BV576" s="44"/>
      <c r="BW576" s="44"/>
      <c r="BX576" s="44"/>
      <c r="BY576" s="44"/>
      <c r="BZ576" s="44"/>
      <c r="CA576" s="44"/>
      <c r="CB576" s="44"/>
      <c r="CC576" s="44"/>
      <c r="CD576" s="44"/>
      <c r="CE576" s="44"/>
      <c r="CF576" s="44"/>
      <c r="CG576" s="44"/>
      <c r="CH576" s="44"/>
      <c r="CI576" s="44"/>
      <c r="CJ576" s="44"/>
      <c r="CK576" s="44"/>
      <c r="CL576" s="44"/>
      <c r="CM576" s="44"/>
      <c r="CN576" s="44"/>
      <c r="CO576" s="44"/>
      <c r="CP576" s="44"/>
      <c r="CQ576" s="44"/>
      <c r="CR576" s="44"/>
      <c r="CS576" s="44"/>
      <c r="CT576" s="44"/>
      <c r="CU576" s="44"/>
      <c r="CV576" s="44"/>
      <c r="CW576" s="44"/>
      <c r="CX576" s="44"/>
      <c r="CY576" s="44"/>
      <c r="CZ576" s="44"/>
    </row>
    <row r="577" spans="1:104" hidden="1" outlineLevel="1" x14ac:dyDescent="0.25">
      <c r="A577" s="39" t="e">
        <f>IF('Budget Project 1'!A13=#REF!,IF('Budget Project 1'!B13*'Budget Project 1'!C13&gt;CEILING('Budget Project 1'!B13,1)*48,C$576,""),"")</f>
        <v>#REF!</v>
      </c>
      <c r="B577" s="44"/>
      <c r="C577" s="44" t="e">
        <f t="shared" ref="C577:C637" si="15">IF(NOT(A577=""),"issue","")</f>
        <v>#REF!</v>
      </c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  <c r="AG577" s="44"/>
      <c r="AH577" s="44"/>
      <c r="AI577" s="44"/>
      <c r="AJ577" s="44"/>
      <c r="AK577" s="44"/>
      <c r="AL577" s="44"/>
      <c r="AM577" s="44"/>
      <c r="AN577" s="44"/>
      <c r="AO577" s="44"/>
      <c r="AP577" s="44"/>
      <c r="AQ577" s="44"/>
      <c r="AR577" s="44"/>
      <c r="AS577" s="44"/>
      <c r="AT577" s="44"/>
      <c r="AU577" s="44"/>
      <c r="AV577" s="44"/>
      <c r="AW577" s="44"/>
      <c r="AX577" s="44"/>
      <c r="AY577" s="44"/>
      <c r="AZ577" s="44"/>
      <c r="BA577" s="44"/>
      <c r="BB577" s="44"/>
      <c r="BC577" s="44"/>
      <c r="BD577" s="44"/>
      <c r="BE577" s="44"/>
      <c r="BF577" s="44"/>
      <c r="BG577" s="44"/>
      <c r="BH577" s="44"/>
      <c r="BI577" s="44"/>
      <c r="BJ577" s="44"/>
      <c r="BK577" s="44"/>
      <c r="BL577" s="44"/>
      <c r="BM577" s="44"/>
      <c r="BN577" s="44"/>
      <c r="BO577" s="44"/>
      <c r="BP577" s="44"/>
      <c r="BQ577" s="44"/>
      <c r="BR577" s="44"/>
      <c r="BS577" s="44"/>
      <c r="BT577" s="44"/>
      <c r="BU577" s="44"/>
      <c r="BV577" s="44"/>
      <c r="BW577" s="44"/>
      <c r="BX577" s="44"/>
      <c r="BY577" s="44"/>
      <c r="BZ577" s="44"/>
      <c r="CA577" s="44"/>
      <c r="CB577" s="44"/>
      <c r="CC577" s="44"/>
      <c r="CD577" s="44"/>
      <c r="CE577" s="44"/>
      <c r="CF577" s="44"/>
      <c r="CG577" s="44"/>
      <c r="CH577" s="44"/>
      <c r="CI577" s="44"/>
      <c r="CJ577" s="44"/>
      <c r="CK577" s="44"/>
      <c r="CL577" s="44"/>
      <c r="CM577" s="44"/>
      <c r="CN577" s="44"/>
      <c r="CO577" s="44"/>
      <c r="CP577" s="44"/>
      <c r="CQ577" s="44"/>
      <c r="CR577" s="44"/>
      <c r="CS577" s="44"/>
      <c r="CT577" s="44"/>
      <c r="CU577" s="44"/>
      <c r="CV577" s="44"/>
      <c r="CW577" s="44"/>
      <c r="CX577" s="44"/>
      <c r="CY577" s="44"/>
      <c r="CZ577" s="44"/>
    </row>
    <row r="578" spans="1:104" hidden="1" outlineLevel="1" x14ac:dyDescent="0.25">
      <c r="A578" s="39" t="e">
        <f>IF('Budget Project 1'!A14=#REF!,IF('Budget Project 1'!B14*'Budget Project 1'!C14&gt;CEILING('Budget Project 1'!B14,1)*48,C$576,""),"")</f>
        <v>#REF!</v>
      </c>
      <c r="B578" s="44"/>
      <c r="C578" s="44" t="e">
        <f t="shared" si="15"/>
        <v>#REF!</v>
      </c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  <c r="AG578" s="44"/>
      <c r="AH578" s="44"/>
      <c r="AI578" s="44"/>
      <c r="AJ578" s="44"/>
      <c r="AK578" s="44"/>
      <c r="AL578" s="44"/>
      <c r="AM578" s="44"/>
      <c r="AN578" s="44"/>
      <c r="AO578" s="44"/>
      <c r="AP578" s="44"/>
      <c r="AQ578" s="44"/>
      <c r="AR578" s="44"/>
      <c r="AS578" s="44"/>
      <c r="AT578" s="44"/>
      <c r="AU578" s="44"/>
      <c r="AV578" s="44"/>
      <c r="AW578" s="44"/>
      <c r="AX578" s="44"/>
      <c r="AY578" s="44"/>
      <c r="AZ578" s="44"/>
      <c r="BA578" s="44"/>
      <c r="BB578" s="44"/>
      <c r="BC578" s="44"/>
      <c r="BD578" s="44"/>
      <c r="BE578" s="44"/>
      <c r="BF578" s="44"/>
      <c r="BG578" s="44"/>
      <c r="BH578" s="44"/>
      <c r="BI578" s="44"/>
      <c r="BJ578" s="44"/>
      <c r="BK578" s="44"/>
      <c r="BL578" s="44"/>
      <c r="BM578" s="44"/>
      <c r="BN578" s="44"/>
      <c r="BO578" s="44"/>
      <c r="BP578" s="44"/>
      <c r="BQ578" s="44"/>
      <c r="BR578" s="44"/>
      <c r="BS578" s="44"/>
      <c r="BT578" s="44"/>
      <c r="BU578" s="44"/>
      <c r="BV578" s="44"/>
      <c r="BW578" s="44"/>
      <c r="BX578" s="44"/>
      <c r="BY578" s="44"/>
      <c r="BZ578" s="44"/>
      <c r="CA578" s="44"/>
      <c r="CB578" s="44"/>
      <c r="CC578" s="44"/>
      <c r="CD578" s="44"/>
      <c r="CE578" s="44"/>
      <c r="CF578" s="44"/>
      <c r="CG578" s="44"/>
      <c r="CH578" s="44"/>
      <c r="CI578" s="44"/>
      <c r="CJ578" s="44"/>
      <c r="CK578" s="44"/>
      <c r="CL578" s="44"/>
      <c r="CM578" s="44"/>
      <c r="CN578" s="44"/>
      <c r="CO578" s="44"/>
      <c r="CP578" s="44"/>
      <c r="CQ578" s="44"/>
      <c r="CR578" s="44"/>
      <c r="CS578" s="44"/>
      <c r="CT578" s="44"/>
      <c r="CU578" s="44"/>
      <c r="CV578" s="44"/>
      <c r="CW578" s="44"/>
      <c r="CX578" s="44"/>
      <c r="CY578" s="44"/>
      <c r="CZ578" s="44"/>
    </row>
    <row r="579" spans="1:104" hidden="1" outlineLevel="1" x14ac:dyDescent="0.25">
      <c r="A579" s="39" t="e">
        <f>IF('Budget Project 1'!A15=#REF!,IF('Budget Project 1'!B15*'Budget Project 1'!C15&gt;CEILING('Budget Project 1'!B15,1)*48,C$576,""),"")</f>
        <v>#REF!</v>
      </c>
      <c r="B579" s="44"/>
      <c r="C579" s="44" t="e">
        <f t="shared" si="15"/>
        <v>#REF!</v>
      </c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  <c r="AG579" s="44"/>
      <c r="AH579" s="44"/>
      <c r="AI579" s="44"/>
      <c r="AJ579" s="44"/>
      <c r="AK579" s="44"/>
      <c r="AL579" s="44"/>
      <c r="AM579" s="44"/>
      <c r="AN579" s="44"/>
      <c r="AO579" s="44"/>
      <c r="AP579" s="44"/>
      <c r="AQ579" s="44"/>
      <c r="AR579" s="44"/>
      <c r="AS579" s="44"/>
      <c r="AT579" s="44"/>
      <c r="AU579" s="44"/>
      <c r="AV579" s="44"/>
      <c r="AW579" s="44"/>
      <c r="AX579" s="44"/>
      <c r="AY579" s="44"/>
      <c r="AZ579" s="44"/>
      <c r="BA579" s="44"/>
      <c r="BB579" s="44"/>
      <c r="BC579" s="44"/>
      <c r="BD579" s="44"/>
      <c r="BE579" s="44"/>
      <c r="BF579" s="44"/>
      <c r="BG579" s="44"/>
      <c r="BH579" s="44"/>
      <c r="BI579" s="44"/>
      <c r="BJ579" s="44"/>
      <c r="BK579" s="44"/>
      <c r="BL579" s="44"/>
      <c r="BM579" s="44"/>
      <c r="BN579" s="44"/>
      <c r="BO579" s="44"/>
      <c r="BP579" s="44"/>
      <c r="BQ579" s="44"/>
      <c r="BR579" s="44"/>
      <c r="BS579" s="44"/>
      <c r="BT579" s="44"/>
      <c r="BU579" s="44"/>
      <c r="BV579" s="44"/>
      <c r="BW579" s="44"/>
      <c r="BX579" s="44"/>
      <c r="BY579" s="44"/>
      <c r="BZ579" s="44"/>
      <c r="CA579" s="44"/>
      <c r="CB579" s="44"/>
      <c r="CC579" s="44"/>
      <c r="CD579" s="44"/>
      <c r="CE579" s="44"/>
      <c r="CF579" s="44"/>
      <c r="CG579" s="44"/>
      <c r="CH579" s="44"/>
      <c r="CI579" s="44"/>
      <c r="CJ579" s="44"/>
      <c r="CK579" s="44"/>
      <c r="CL579" s="44"/>
      <c r="CM579" s="44"/>
      <c r="CN579" s="44"/>
      <c r="CO579" s="44"/>
      <c r="CP579" s="44"/>
      <c r="CQ579" s="44"/>
      <c r="CR579" s="44"/>
      <c r="CS579" s="44"/>
      <c r="CT579" s="44"/>
      <c r="CU579" s="44"/>
      <c r="CV579" s="44"/>
      <c r="CW579" s="44"/>
      <c r="CX579" s="44"/>
      <c r="CY579" s="44"/>
      <c r="CZ579" s="44"/>
    </row>
    <row r="580" spans="1:104" hidden="1" outlineLevel="1" x14ac:dyDescent="0.25">
      <c r="A580" s="39" t="e">
        <f>IF('Budget Project 1'!A16=#REF!,IF('Budget Project 1'!B16*'Budget Project 1'!C16&gt;CEILING('Budget Project 1'!B16,1)*48,C$576,""),"")</f>
        <v>#REF!</v>
      </c>
      <c r="B580" s="44"/>
      <c r="C580" s="44" t="e">
        <f t="shared" si="15"/>
        <v>#REF!</v>
      </c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  <c r="AG580" s="44"/>
      <c r="AH580" s="44"/>
      <c r="AI580" s="44"/>
      <c r="AJ580" s="44"/>
      <c r="AK580" s="44"/>
      <c r="AL580" s="44"/>
      <c r="AM580" s="44"/>
      <c r="AN580" s="44"/>
      <c r="AO580" s="44"/>
      <c r="AP580" s="44"/>
      <c r="AQ580" s="44"/>
      <c r="AR580" s="44"/>
      <c r="AS580" s="44"/>
      <c r="AT580" s="44"/>
      <c r="AU580" s="44"/>
      <c r="AV580" s="44"/>
      <c r="AW580" s="44"/>
      <c r="AX580" s="44"/>
      <c r="AY580" s="44"/>
      <c r="AZ580" s="44"/>
      <c r="BA580" s="44"/>
      <c r="BB580" s="44"/>
      <c r="BC580" s="44"/>
      <c r="BD580" s="44"/>
      <c r="BE580" s="44"/>
      <c r="BF580" s="44"/>
      <c r="BG580" s="44"/>
      <c r="BH580" s="44"/>
      <c r="BI580" s="44"/>
      <c r="BJ580" s="44"/>
      <c r="BK580" s="44"/>
      <c r="BL580" s="44"/>
      <c r="BM580" s="44"/>
      <c r="BN580" s="44"/>
      <c r="BO580" s="44"/>
      <c r="BP580" s="44"/>
      <c r="BQ580" s="44"/>
      <c r="BR580" s="44"/>
      <c r="BS580" s="44"/>
      <c r="BT580" s="44"/>
      <c r="BU580" s="44"/>
      <c r="BV580" s="44"/>
      <c r="BW580" s="44"/>
      <c r="BX580" s="44"/>
      <c r="BY580" s="44"/>
      <c r="BZ580" s="44"/>
      <c r="CA580" s="44"/>
      <c r="CB580" s="44"/>
      <c r="CC580" s="44"/>
      <c r="CD580" s="44"/>
      <c r="CE580" s="44"/>
      <c r="CF580" s="44"/>
      <c r="CG580" s="44"/>
      <c r="CH580" s="44"/>
      <c r="CI580" s="44"/>
      <c r="CJ580" s="44"/>
      <c r="CK580" s="44"/>
      <c r="CL580" s="44"/>
      <c r="CM580" s="44"/>
      <c r="CN580" s="44"/>
      <c r="CO580" s="44"/>
      <c r="CP580" s="44"/>
      <c r="CQ580" s="44"/>
      <c r="CR580" s="44"/>
      <c r="CS580" s="44"/>
      <c r="CT580" s="44"/>
      <c r="CU580" s="44"/>
      <c r="CV580" s="44"/>
      <c r="CW580" s="44"/>
      <c r="CX580" s="44"/>
      <c r="CY580" s="44"/>
      <c r="CZ580" s="44"/>
    </row>
    <row r="581" spans="1:104" hidden="1" outlineLevel="1" x14ac:dyDescent="0.25">
      <c r="A581" s="39" t="e">
        <f>IF('Budget Project 1'!A17=#REF!,IF('Budget Project 1'!B17*'Budget Project 1'!C17&gt;CEILING('Budget Project 1'!B17,1)*48,C$576,""),"")</f>
        <v>#REF!</v>
      </c>
      <c r="B581" s="44"/>
      <c r="C581" s="44" t="e">
        <f t="shared" si="15"/>
        <v>#REF!</v>
      </c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  <c r="AG581" s="44"/>
      <c r="AH581" s="44"/>
      <c r="AI581" s="44"/>
      <c r="AJ581" s="44"/>
      <c r="AK581" s="44"/>
      <c r="AL581" s="44"/>
      <c r="AM581" s="44"/>
      <c r="AN581" s="44"/>
      <c r="AO581" s="44"/>
      <c r="AP581" s="44"/>
      <c r="AQ581" s="44"/>
      <c r="AR581" s="44"/>
      <c r="AS581" s="44"/>
      <c r="AT581" s="44"/>
      <c r="AU581" s="44"/>
      <c r="AV581" s="44"/>
      <c r="AW581" s="44"/>
      <c r="AX581" s="44"/>
      <c r="AY581" s="44"/>
      <c r="AZ581" s="44"/>
      <c r="BA581" s="44"/>
      <c r="BB581" s="44"/>
      <c r="BC581" s="44"/>
      <c r="BD581" s="44"/>
      <c r="BE581" s="44"/>
      <c r="BF581" s="44"/>
      <c r="BG581" s="44"/>
      <c r="BH581" s="44"/>
      <c r="BI581" s="44"/>
      <c r="BJ581" s="44"/>
      <c r="BK581" s="44"/>
      <c r="BL581" s="44"/>
      <c r="BM581" s="44"/>
      <c r="BN581" s="44"/>
      <c r="BO581" s="44"/>
      <c r="BP581" s="44"/>
      <c r="BQ581" s="44"/>
      <c r="BR581" s="44"/>
      <c r="BS581" s="44"/>
      <c r="BT581" s="44"/>
      <c r="BU581" s="44"/>
      <c r="BV581" s="44"/>
      <c r="BW581" s="44"/>
      <c r="BX581" s="44"/>
      <c r="BY581" s="44"/>
      <c r="BZ581" s="44"/>
      <c r="CA581" s="44"/>
      <c r="CB581" s="44"/>
      <c r="CC581" s="44"/>
      <c r="CD581" s="44"/>
      <c r="CE581" s="44"/>
      <c r="CF581" s="44"/>
      <c r="CG581" s="44"/>
      <c r="CH581" s="44"/>
      <c r="CI581" s="44"/>
      <c r="CJ581" s="44"/>
      <c r="CK581" s="44"/>
      <c r="CL581" s="44"/>
      <c r="CM581" s="44"/>
      <c r="CN581" s="44"/>
      <c r="CO581" s="44"/>
      <c r="CP581" s="44"/>
      <c r="CQ581" s="44"/>
      <c r="CR581" s="44"/>
      <c r="CS581" s="44"/>
      <c r="CT581" s="44"/>
      <c r="CU581" s="44"/>
      <c r="CV581" s="44"/>
      <c r="CW581" s="44"/>
      <c r="CX581" s="44"/>
      <c r="CY581" s="44"/>
      <c r="CZ581" s="44"/>
    </row>
    <row r="582" spans="1:104" hidden="1" outlineLevel="1" x14ac:dyDescent="0.25">
      <c r="A582" s="39" t="e">
        <f>IF('Budget Project 1'!#REF!=#REF!,IF('Budget Project 1'!#REF!*'Budget Project 1'!#REF!&gt;CEILING('Budget Project 1'!#REF!,1)*48,C$576,""),"")</f>
        <v>#REF!</v>
      </c>
      <c r="B582" s="44"/>
      <c r="C582" s="44" t="e">
        <f t="shared" si="15"/>
        <v>#REF!</v>
      </c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  <c r="AG582" s="44"/>
      <c r="AH582" s="44"/>
      <c r="AI582" s="44"/>
      <c r="AJ582" s="44"/>
      <c r="AK582" s="44"/>
      <c r="AL582" s="44"/>
      <c r="AM582" s="44"/>
      <c r="AN582" s="44"/>
      <c r="AO582" s="44"/>
      <c r="AP582" s="44"/>
      <c r="AQ582" s="44"/>
      <c r="AR582" s="44"/>
      <c r="AS582" s="44"/>
      <c r="AT582" s="44"/>
      <c r="AU582" s="44"/>
      <c r="AV582" s="44"/>
      <c r="AW582" s="44"/>
      <c r="AX582" s="44"/>
      <c r="AY582" s="44"/>
      <c r="AZ582" s="44"/>
      <c r="BA582" s="44"/>
      <c r="BB582" s="44"/>
      <c r="BC582" s="44"/>
      <c r="BD582" s="44"/>
      <c r="BE582" s="44"/>
      <c r="BF582" s="44"/>
      <c r="BG582" s="44"/>
      <c r="BH582" s="44"/>
      <c r="BI582" s="44"/>
      <c r="BJ582" s="44"/>
      <c r="BK582" s="44"/>
      <c r="BL582" s="44"/>
      <c r="BM582" s="44"/>
      <c r="BN582" s="44"/>
      <c r="BO582" s="44"/>
      <c r="BP582" s="44"/>
      <c r="BQ582" s="44"/>
      <c r="BR582" s="44"/>
      <c r="BS582" s="44"/>
      <c r="BT582" s="44"/>
      <c r="BU582" s="44"/>
      <c r="BV582" s="44"/>
      <c r="BW582" s="44"/>
      <c r="BX582" s="44"/>
      <c r="BY582" s="44"/>
      <c r="BZ582" s="44"/>
      <c r="CA582" s="44"/>
      <c r="CB582" s="44"/>
      <c r="CC582" s="44"/>
      <c r="CD582" s="44"/>
      <c r="CE582" s="44"/>
      <c r="CF582" s="44"/>
      <c r="CG582" s="44"/>
      <c r="CH582" s="44"/>
      <c r="CI582" s="44"/>
      <c r="CJ582" s="44"/>
      <c r="CK582" s="44"/>
      <c r="CL582" s="44"/>
      <c r="CM582" s="44"/>
      <c r="CN582" s="44"/>
      <c r="CO582" s="44"/>
      <c r="CP582" s="44"/>
      <c r="CQ582" s="44"/>
      <c r="CR582" s="44"/>
      <c r="CS582" s="44"/>
      <c r="CT582" s="44"/>
      <c r="CU582" s="44"/>
      <c r="CV582" s="44"/>
      <c r="CW582" s="44"/>
      <c r="CX582" s="44"/>
      <c r="CY582" s="44"/>
      <c r="CZ582" s="44"/>
    </row>
    <row r="583" spans="1:104" hidden="1" outlineLevel="1" x14ac:dyDescent="0.25">
      <c r="A583" s="39" t="e">
        <f>IF('Budget Project 1'!#REF!=#REF!,IF('Budget Project 1'!#REF!*'Budget Project 1'!#REF!&gt;CEILING('Budget Project 1'!#REF!,1)*48,C$576,""),"")</f>
        <v>#REF!</v>
      </c>
      <c r="B583" s="44"/>
      <c r="C583" s="44" t="e">
        <f t="shared" si="15"/>
        <v>#REF!</v>
      </c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  <c r="AG583" s="44"/>
      <c r="AH583" s="44"/>
      <c r="AI583" s="44"/>
      <c r="AJ583" s="44"/>
      <c r="AK583" s="44"/>
      <c r="AL583" s="44"/>
      <c r="AM583" s="44"/>
      <c r="AN583" s="44"/>
      <c r="AO583" s="44"/>
      <c r="AP583" s="44"/>
      <c r="AQ583" s="44"/>
      <c r="AR583" s="44"/>
      <c r="AS583" s="44"/>
      <c r="AT583" s="44"/>
      <c r="AU583" s="44"/>
      <c r="AV583" s="44"/>
      <c r="AW583" s="44"/>
      <c r="AX583" s="44"/>
      <c r="AY583" s="44"/>
      <c r="AZ583" s="44"/>
      <c r="BA583" s="44"/>
      <c r="BB583" s="44"/>
      <c r="BC583" s="44"/>
      <c r="BD583" s="44"/>
      <c r="BE583" s="44"/>
      <c r="BF583" s="44"/>
      <c r="BG583" s="44"/>
      <c r="BH583" s="44"/>
      <c r="BI583" s="44"/>
      <c r="BJ583" s="44"/>
      <c r="BK583" s="44"/>
      <c r="BL583" s="44"/>
      <c r="BM583" s="44"/>
      <c r="BN583" s="44"/>
      <c r="BO583" s="44"/>
      <c r="BP583" s="44"/>
      <c r="BQ583" s="44"/>
      <c r="BR583" s="44"/>
      <c r="BS583" s="44"/>
      <c r="BT583" s="44"/>
      <c r="BU583" s="44"/>
      <c r="BV583" s="44"/>
      <c r="BW583" s="44"/>
      <c r="BX583" s="44"/>
      <c r="BY583" s="44"/>
      <c r="BZ583" s="44"/>
      <c r="CA583" s="44"/>
      <c r="CB583" s="44"/>
      <c r="CC583" s="44"/>
      <c r="CD583" s="44"/>
      <c r="CE583" s="44"/>
      <c r="CF583" s="44"/>
      <c r="CG583" s="44"/>
      <c r="CH583" s="44"/>
      <c r="CI583" s="44"/>
      <c r="CJ583" s="44"/>
      <c r="CK583" s="44"/>
      <c r="CL583" s="44"/>
      <c r="CM583" s="44"/>
      <c r="CN583" s="44"/>
      <c r="CO583" s="44"/>
      <c r="CP583" s="44"/>
      <c r="CQ583" s="44"/>
      <c r="CR583" s="44"/>
      <c r="CS583" s="44"/>
      <c r="CT583" s="44"/>
      <c r="CU583" s="44"/>
      <c r="CV583" s="44"/>
      <c r="CW583" s="44"/>
      <c r="CX583" s="44"/>
      <c r="CY583" s="44"/>
      <c r="CZ583" s="44"/>
    </row>
    <row r="584" spans="1:104" hidden="1" outlineLevel="1" x14ac:dyDescent="0.25">
      <c r="A584" s="39" t="e">
        <f>IF('Budget Project 1'!#REF!=#REF!,IF('Budget Project 1'!#REF!*'Budget Project 1'!#REF!&gt;CEILING('Budget Project 1'!#REF!,1)*48,C$576,""),"")</f>
        <v>#REF!</v>
      </c>
      <c r="B584" s="44"/>
      <c r="C584" s="44" t="e">
        <f t="shared" si="15"/>
        <v>#REF!</v>
      </c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  <c r="AG584" s="44"/>
      <c r="AH584" s="44"/>
      <c r="AI584" s="44"/>
      <c r="AJ584" s="44"/>
      <c r="AK584" s="44"/>
      <c r="AL584" s="44"/>
      <c r="AM584" s="44"/>
      <c r="AN584" s="44"/>
      <c r="AO584" s="44"/>
      <c r="AP584" s="44"/>
      <c r="AQ584" s="44"/>
      <c r="AR584" s="44"/>
      <c r="AS584" s="44"/>
      <c r="AT584" s="44"/>
      <c r="AU584" s="44"/>
      <c r="AV584" s="44"/>
      <c r="AW584" s="44"/>
      <c r="AX584" s="44"/>
      <c r="AY584" s="44"/>
      <c r="AZ584" s="44"/>
      <c r="BA584" s="44"/>
      <c r="BB584" s="44"/>
      <c r="BC584" s="44"/>
      <c r="BD584" s="44"/>
      <c r="BE584" s="44"/>
      <c r="BF584" s="44"/>
      <c r="BG584" s="44"/>
      <c r="BH584" s="44"/>
      <c r="BI584" s="44"/>
      <c r="BJ584" s="44"/>
      <c r="BK584" s="44"/>
      <c r="BL584" s="44"/>
      <c r="BM584" s="44"/>
      <c r="BN584" s="44"/>
      <c r="BO584" s="44"/>
      <c r="BP584" s="44"/>
      <c r="BQ584" s="44"/>
      <c r="BR584" s="44"/>
      <c r="BS584" s="44"/>
      <c r="BT584" s="44"/>
      <c r="BU584" s="44"/>
      <c r="BV584" s="44"/>
      <c r="BW584" s="44"/>
      <c r="BX584" s="44"/>
      <c r="BY584" s="44"/>
      <c r="BZ584" s="44"/>
      <c r="CA584" s="44"/>
      <c r="CB584" s="44"/>
      <c r="CC584" s="44"/>
      <c r="CD584" s="44"/>
      <c r="CE584" s="44"/>
      <c r="CF584" s="44"/>
      <c r="CG584" s="44"/>
      <c r="CH584" s="44"/>
      <c r="CI584" s="44"/>
      <c r="CJ584" s="44"/>
      <c r="CK584" s="44"/>
      <c r="CL584" s="44"/>
      <c r="CM584" s="44"/>
      <c r="CN584" s="44"/>
      <c r="CO584" s="44"/>
      <c r="CP584" s="44"/>
      <c r="CQ584" s="44"/>
      <c r="CR584" s="44"/>
      <c r="CS584" s="44"/>
      <c r="CT584" s="44"/>
      <c r="CU584" s="44"/>
      <c r="CV584" s="44"/>
      <c r="CW584" s="44"/>
      <c r="CX584" s="44"/>
      <c r="CY584" s="44"/>
      <c r="CZ584" s="44"/>
    </row>
    <row r="585" spans="1:104" hidden="1" outlineLevel="1" x14ac:dyDescent="0.25">
      <c r="A585" s="39" t="e">
        <f>IF('Budget Project 1'!#REF!=#REF!,IF('Budget Project 1'!#REF!*'Budget Project 1'!#REF!&gt;CEILING('Budget Project 1'!#REF!,1)*48,C$576,""),"")</f>
        <v>#REF!</v>
      </c>
      <c r="B585" s="44"/>
      <c r="C585" s="44" t="e">
        <f t="shared" si="15"/>
        <v>#REF!</v>
      </c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  <c r="AG585" s="44"/>
      <c r="AH585" s="44"/>
      <c r="AI585" s="44"/>
      <c r="AJ585" s="44"/>
      <c r="AK585" s="44"/>
      <c r="AL585" s="44"/>
      <c r="AM585" s="44"/>
      <c r="AN585" s="44"/>
      <c r="AO585" s="44"/>
      <c r="AP585" s="44"/>
      <c r="AQ585" s="44"/>
      <c r="AR585" s="44"/>
      <c r="AS585" s="44"/>
      <c r="AT585" s="44"/>
      <c r="AU585" s="44"/>
      <c r="AV585" s="44"/>
      <c r="AW585" s="44"/>
      <c r="AX585" s="44"/>
      <c r="AY585" s="44"/>
      <c r="AZ585" s="44"/>
      <c r="BA585" s="44"/>
      <c r="BB585" s="44"/>
      <c r="BC585" s="44"/>
      <c r="BD585" s="44"/>
      <c r="BE585" s="44"/>
      <c r="BF585" s="44"/>
      <c r="BG585" s="44"/>
      <c r="BH585" s="44"/>
      <c r="BI585" s="44"/>
      <c r="BJ585" s="44"/>
      <c r="BK585" s="44"/>
      <c r="BL585" s="44"/>
      <c r="BM585" s="44"/>
      <c r="BN585" s="44"/>
      <c r="BO585" s="44"/>
      <c r="BP585" s="44"/>
      <c r="BQ585" s="44"/>
      <c r="BR585" s="44"/>
      <c r="BS585" s="44"/>
      <c r="BT585" s="44"/>
      <c r="BU585" s="44"/>
      <c r="BV585" s="44"/>
      <c r="BW585" s="44"/>
      <c r="BX585" s="44"/>
      <c r="BY585" s="44"/>
      <c r="BZ585" s="44"/>
      <c r="CA585" s="44"/>
      <c r="CB585" s="44"/>
      <c r="CC585" s="44"/>
      <c r="CD585" s="44"/>
      <c r="CE585" s="44"/>
      <c r="CF585" s="44"/>
      <c r="CG585" s="44"/>
      <c r="CH585" s="44"/>
      <c r="CI585" s="44"/>
      <c r="CJ585" s="44"/>
      <c r="CK585" s="44"/>
      <c r="CL585" s="44"/>
      <c r="CM585" s="44"/>
      <c r="CN585" s="44"/>
      <c r="CO585" s="44"/>
      <c r="CP585" s="44"/>
      <c r="CQ585" s="44"/>
      <c r="CR585" s="44"/>
      <c r="CS585" s="44"/>
      <c r="CT585" s="44"/>
      <c r="CU585" s="44"/>
      <c r="CV585" s="44"/>
      <c r="CW585" s="44"/>
      <c r="CX585" s="44"/>
      <c r="CY585" s="44"/>
      <c r="CZ585" s="44"/>
    </row>
    <row r="586" spans="1:104" hidden="1" outlineLevel="1" x14ac:dyDescent="0.25">
      <c r="A586" s="39" t="e">
        <f>IF('Budget Project 1'!#REF!=#REF!,IF('Budget Project 1'!#REF!*'Budget Project 1'!#REF!&gt;CEILING('Budget Project 1'!#REF!,1)*48,C$576,""),"")</f>
        <v>#REF!</v>
      </c>
      <c r="B586" s="44"/>
      <c r="C586" s="44" t="e">
        <f t="shared" si="15"/>
        <v>#REF!</v>
      </c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  <c r="AG586" s="44"/>
      <c r="AH586" s="44"/>
      <c r="AI586" s="44"/>
      <c r="AJ586" s="44"/>
      <c r="AK586" s="44"/>
      <c r="AL586" s="44"/>
      <c r="AM586" s="44"/>
      <c r="AN586" s="44"/>
      <c r="AO586" s="44"/>
      <c r="AP586" s="44"/>
      <c r="AQ586" s="44"/>
      <c r="AR586" s="44"/>
      <c r="AS586" s="44"/>
      <c r="AT586" s="44"/>
      <c r="AU586" s="44"/>
      <c r="AV586" s="44"/>
      <c r="AW586" s="44"/>
      <c r="AX586" s="44"/>
      <c r="AY586" s="44"/>
      <c r="AZ586" s="44"/>
      <c r="BA586" s="44"/>
      <c r="BB586" s="44"/>
      <c r="BC586" s="44"/>
      <c r="BD586" s="44"/>
      <c r="BE586" s="44"/>
      <c r="BF586" s="44"/>
      <c r="BG586" s="44"/>
      <c r="BH586" s="44"/>
      <c r="BI586" s="44"/>
      <c r="BJ586" s="44"/>
      <c r="BK586" s="44"/>
      <c r="BL586" s="44"/>
      <c r="BM586" s="44"/>
      <c r="BN586" s="44"/>
      <c r="BO586" s="44"/>
      <c r="BP586" s="44"/>
      <c r="BQ586" s="44"/>
      <c r="BR586" s="44"/>
      <c r="BS586" s="44"/>
      <c r="BT586" s="44"/>
      <c r="BU586" s="44"/>
      <c r="BV586" s="44"/>
      <c r="BW586" s="44"/>
      <c r="BX586" s="44"/>
      <c r="BY586" s="44"/>
      <c r="BZ586" s="44"/>
      <c r="CA586" s="44"/>
      <c r="CB586" s="44"/>
      <c r="CC586" s="44"/>
      <c r="CD586" s="44"/>
      <c r="CE586" s="44"/>
      <c r="CF586" s="44"/>
      <c r="CG586" s="44"/>
      <c r="CH586" s="44"/>
      <c r="CI586" s="44"/>
      <c r="CJ586" s="44"/>
      <c r="CK586" s="44"/>
      <c r="CL586" s="44"/>
      <c r="CM586" s="44"/>
      <c r="CN586" s="44"/>
      <c r="CO586" s="44"/>
      <c r="CP586" s="44"/>
      <c r="CQ586" s="44"/>
      <c r="CR586" s="44"/>
      <c r="CS586" s="44"/>
      <c r="CT586" s="44"/>
      <c r="CU586" s="44"/>
      <c r="CV586" s="44"/>
      <c r="CW586" s="44"/>
      <c r="CX586" s="44"/>
      <c r="CY586" s="44"/>
      <c r="CZ586" s="44"/>
    </row>
    <row r="587" spans="1:104" hidden="1" outlineLevel="1" x14ac:dyDescent="0.25">
      <c r="A587" s="39" t="e">
        <f>IF('Budget Project 1'!#REF!=#REF!,IF('Budget Project 1'!#REF!*'Budget Project 1'!#REF!&gt;CEILING('Budget Project 1'!#REF!,1)*48,C$576,""),"")</f>
        <v>#REF!</v>
      </c>
      <c r="B587" s="44"/>
      <c r="C587" s="44" t="e">
        <f t="shared" si="15"/>
        <v>#REF!</v>
      </c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  <c r="AG587" s="44"/>
      <c r="AH587" s="44"/>
      <c r="AI587" s="44"/>
      <c r="AJ587" s="44"/>
      <c r="AK587" s="44"/>
      <c r="AL587" s="44"/>
      <c r="AM587" s="44"/>
      <c r="AN587" s="44"/>
      <c r="AO587" s="44"/>
      <c r="AP587" s="44"/>
      <c r="AQ587" s="44"/>
      <c r="AR587" s="44"/>
      <c r="AS587" s="44"/>
      <c r="AT587" s="44"/>
      <c r="AU587" s="44"/>
      <c r="AV587" s="44"/>
      <c r="AW587" s="44"/>
      <c r="AX587" s="44"/>
      <c r="AY587" s="44"/>
      <c r="AZ587" s="44"/>
      <c r="BA587" s="44"/>
      <c r="BB587" s="44"/>
      <c r="BC587" s="44"/>
      <c r="BD587" s="44"/>
      <c r="BE587" s="44"/>
      <c r="BF587" s="44"/>
      <c r="BG587" s="44"/>
      <c r="BH587" s="44"/>
      <c r="BI587" s="44"/>
      <c r="BJ587" s="44"/>
      <c r="BK587" s="44"/>
      <c r="BL587" s="44"/>
      <c r="BM587" s="44"/>
      <c r="BN587" s="44"/>
      <c r="BO587" s="44"/>
      <c r="BP587" s="44"/>
      <c r="BQ587" s="44"/>
      <c r="BR587" s="44"/>
      <c r="BS587" s="44"/>
      <c r="BT587" s="44"/>
      <c r="BU587" s="44"/>
      <c r="BV587" s="44"/>
      <c r="BW587" s="44"/>
      <c r="BX587" s="44"/>
      <c r="BY587" s="44"/>
      <c r="BZ587" s="44"/>
      <c r="CA587" s="44"/>
      <c r="CB587" s="44"/>
      <c r="CC587" s="44"/>
      <c r="CD587" s="44"/>
      <c r="CE587" s="44"/>
      <c r="CF587" s="44"/>
      <c r="CG587" s="44"/>
      <c r="CH587" s="44"/>
      <c r="CI587" s="44"/>
      <c r="CJ587" s="44"/>
      <c r="CK587" s="44"/>
      <c r="CL587" s="44"/>
      <c r="CM587" s="44"/>
      <c r="CN587" s="44"/>
      <c r="CO587" s="44"/>
      <c r="CP587" s="44"/>
      <c r="CQ587" s="44"/>
      <c r="CR587" s="44"/>
      <c r="CS587" s="44"/>
      <c r="CT587" s="44"/>
      <c r="CU587" s="44"/>
      <c r="CV587" s="44"/>
      <c r="CW587" s="44"/>
      <c r="CX587" s="44"/>
      <c r="CY587" s="44"/>
      <c r="CZ587" s="44"/>
    </row>
    <row r="588" spans="1:104" hidden="1" outlineLevel="1" x14ac:dyDescent="0.25">
      <c r="A588" s="39" t="e">
        <f>IF('Budget Project 1'!#REF!=#REF!,IF('Budget Project 1'!#REF!*'Budget Project 1'!#REF!&gt;CEILING('Budget Project 1'!#REF!,1)*48,C$576,""),"")</f>
        <v>#REF!</v>
      </c>
      <c r="B588" s="44"/>
      <c r="C588" s="44" t="e">
        <f t="shared" si="15"/>
        <v>#REF!</v>
      </c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  <c r="AG588" s="44"/>
      <c r="AH588" s="44"/>
      <c r="AI588" s="44"/>
      <c r="AJ588" s="44"/>
      <c r="AK588" s="44"/>
      <c r="AL588" s="44"/>
      <c r="AM588" s="44"/>
      <c r="AN588" s="44"/>
      <c r="AO588" s="44"/>
      <c r="AP588" s="44"/>
      <c r="AQ588" s="44"/>
      <c r="AR588" s="44"/>
      <c r="AS588" s="44"/>
      <c r="AT588" s="44"/>
      <c r="AU588" s="44"/>
      <c r="AV588" s="44"/>
      <c r="AW588" s="44"/>
      <c r="AX588" s="44"/>
      <c r="AY588" s="44"/>
      <c r="AZ588" s="44"/>
      <c r="BA588" s="44"/>
      <c r="BB588" s="44"/>
      <c r="BC588" s="44"/>
      <c r="BD588" s="44"/>
      <c r="BE588" s="44"/>
      <c r="BF588" s="44"/>
      <c r="BG588" s="44"/>
      <c r="BH588" s="44"/>
      <c r="BI588" s="44"/>
      <c r="BJ588" s="44"/>
      <c r="BK588" s="44"/>
      <c r="BL588" s="44"/>
      <c r="BM588" s="44"/>
      <c r="BN588" s="44"/>
      <c r="BO588" s="44"/>
      <c r="BP588" s="44"/>
      <c r="BQ588" s="44"/>
      <c r="BR588" s="44"/>
      <c r="BS588" s="44"/>
      <c r="BT588" s="44"/>
      <c r="BU588" s="44"/>
      <c r="BV588" s="44"/>
      <c r="BW588" s="44"/>
      <c r="BX588" s="44"/>
      <c r="BY588" s="44"/>
      <c r="BZ588" s="44"/>
      <c r="CA588" s="44"/>
      <c r="CB588" s="44"/>
      <c r="CC588" s="44"/>
      <c r="CD588" s="44"/>
      <c r="CE588" s="44"/>
      <c r="CF588" s="44"/>
      <c r="CG588" s="44"/>
      <c r="CH588" s="44"/>
      <c r="CI588" s="44"/>
      <c r="CJ588" s="44"/>
      <c r="CK588" s="44"/>
      <c r="CL588" s="44"/>
      <c r="CM588" s="44"/>
      <c r="CN588" s="44"/>
      <c r="CO588" s="44"/>
      <c r="CP588" s="44"/>
      <c r="CQ588" s="44"/>
      <c r="CR588" s="44"/>
      <c r="CS588" s="44"/>
      <c r="CT588" s="44"/>
      <c r="CU588" s="44"/>
      <c r="CV588" s="44"/>
      <c r="CW588" s="44"/>
      <c r="CX588" s="44"/>
      <c r="CY588" s="44"/>
      <c r="CZ588" s="44"/>
    </row>
    <row r="589" spans="1:104" hidden="1" outlineLevel="1" x14ac:dyDescent="0.25">
      <c r="A589" s="39" t="e">
        <f>IF('Budget Project 1'!#REF!=#REF!,IF('Budget Project 1'!#REF!*'Budget Project 1'!#REF!&gt;CEILING('Budget Project 1'!#REF!,1)*48,C$576,""),"")</f>
        <v>#REF!</v>
      </c>
      <c r="B589" s="44"/>
      <c r="C589" s="44" t="e">
        <f t="shared" si="15"/>
        <v>#REF!</v>
      </c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  <c r="AG589" s="44"/>
      <c r="AH589" s="44"/>
      <c r="AI589" s="44"/>
      <c r="AJ589" s="44"/>
      <c r="AK589" s="44"/>
      <c r="AL589" s="44"/>
      <c r="AM589" s="44"/>
      <c r="AN589" s="44"/>
      <c r="AO589" s="44"/>
      <c r="AP589" s="44"/>
      <c r="AQ589" s="44"/>
      <c r="AR589" s="44"/>
      <c r="AS589" s="44"/>
      <c r="AT589" s="44"/>
      <c r="AU589" s="44"/>
      <c r="AV589" s="44"/>
      <c r="AW589" s="44"/>
      <c r="AX589" s="44"/>
      <c r="AY589" s="44"/>
      <c r="AZ589" s="44"/>
      <c r="BA589" s="44"/>
      <c r="BB589" s="44"/>
      <c r="BC589" s="44"/>
      <c r="BD589" s="44"/>
      <c r="BE589" s="44"/>
      <c r="BF589" s="44"/>
      <c r="BG589" s="44"/>
      <c r="BH589" s="44"/>
      <c r="BI589" s="44"/>
      <c r="BJ589" s="44"/>
      <c r="BK589" s="44"/>
      <c r="BL589" s="44"/>
      <c r="BM589" s="44"/>
      <c r="BN589" s="44"/>
      <c r="BO589" s="44"/>
      <c r="BP589" s="44"/>
      <c r="BQ589" s="44"/>
      <c r="BR589" s="44"/>
      <c r="BS589" s="44"/>
      <c r="BT589" s="44"/>
      <c r="BU589" s="44"/>
      <c r="BV589" s="44"/>
      <c r="BW589" s="44"/>
      <c r="BX589" s="44"/>
      <c r="BY589" s="44"/>
      <c r="BZ589" s="44"/>
      <c r="CA589" s="44"/>
      <c r="CB589" s="44"/>
      <c r="CC589" s="44"/>
      <c r="CD589" s="44"/>
      <c r="CE589" s="44"/>
      <c r="CF589" s="44"/>
      <c r="CG589" s="44"/>
      <c r="CH589" s="44"/>
      <c r="CI589" s="44"/>
      <c r="CJ589" s="44"/>
      <c r="CK589" s="44"/>
      <c r="CL589" s="44"/>
      <c r="CM589" s="44"/>
      <c r="CN589" s="44"/>
      <c r="CO589" s="44"/>
      <c r="CP589" s="44"/>
      <c r="CQ589" s="44"/>
      <c r="CR589" s="44"/>
      <c r="CS589" s="44"/>
      <c r="CT589" s="44"/>
      <c r="CU589" s="44"/>
      <c r="CV589" s="44"/>
      <c r="CW589" s="44"/>
      <c r="CX589" s="44"/>
      <c r="CY589" s="44"/>
      <c r="CZ589" s="44"/>
    </row>
    <row r="590" spans="1:104" hidden="1" outlineLevel="1" x14ac:dyDescent="0.25">
      <c r="A590" s="39" t="e">
        <f>IF('Budget Project 1'!#REF!=#REF!,IF('Budget Project 1'!#REF!*'Budget Project 1'!#REF!&gt;CEILING('Budget Project 1'!#REF!,1)*48,C$576,""),"")</f>
        <v>#REF!</v>
      </c>
      <c r="B590" s="44"/>
      <c r="C590" s="44" t="e">
        <f t="shared" si="15"/>
        <v>#REF!</v>
      </c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  <c r="AG590" s="44"/>
      <c r="AH590" s="44"/>
      <c r="AI590" s="44"/>
      <c r="AJ590" s="44"/>
      <c r="AK590" s="44"/>
      <c r="AL590" s="44"/>
      <c r="AM590" s="44"/>
      <c r="AN590" s="44"/>
      <c r="AO590" s="44"/>
      <c r="AP590" s="44"/>
      <c r="AQ590" s="44"/>
      <c r="AR590" s="44"/>
      <c r="AS590" s="44"/>
      <c r="AT590" s="44"/>
      <c r="AU590" s="44"/>
      <c r="AV590" s="44"/>
      <c r="AW590" s="44"/>
      <c r="AX590" s="44"/>
      <c r="AY590" s="44"/>
      <c r="AZ590" s="44"/>
      <c r="BA590" s="44"/>
      <c r="BB590" s="44"/>
      <c r="BC590" s="44"/>
      <c r="BD590" s="44"/>
      <c r="BE590" s="44"/>
      <c r="BF590" s="44"/>
      <c r="BG590" s="44"/>
      <c r="BH590" s="44"/>
      <c r="BI590" s="44"/>
      <c r="BJ590" s="44"/>
      <c r="BK590" s="44"/>
      <c r="BL590" s="44"/>
      <c r="BM590" s="44"/>
      <c r="BN590" s="44"/>
      <c r="BO590" s="44"/>
      <c r="BP590" s="44"/>
      <c r="BQ590" s="44"/>
      <c r="BR590" s="44"/>
      <c r="BS590" s="44"/>
      <c r="BT590" s="44"/>
      <c r="BU590" s="44"/>
      <c r="BV590" s="44"/>
      <c r="BW590" s="44"/>
      <c r="BX590" s="44"/>
      <c r="BY590" s="44"/>
      <c r="BZ590" s="44"/>
      <c r="CA590" s="44"/>
      <c r="CB590" s="44"/>
      <c r="CC590" s="44"/>
      <c r="CD590" s="44"/>
      <c r="CE590" s="44"/>
      <c r="CF590" s="44"/>
      <c r="CG590" s="44"/>
      <c r="CH590" s="44"/>
      <c r="CI590" s="44"/>
      <c r="CJ590" s="44"/>
      <c r="CK590" s="44"/>
      <c r="CL590" s="44"/>
      <c r="CM590" s="44"/>
      <c r="CN590" s="44"/>
      <c r="CO590" s="44"/>
      <c r="CP590" s="44"/>
      <c r="CQ590" s="44"/>
      <c r="CR590" s="44"/>
      <c r="CS590" s="44"/>
      <c r="CT590" s="44"/>
      <c r="CU590" s="44"/>
      <c r="CV590" s="44"/>
      <c r="CW590" s="44"/>
      <c r="CX590" s="44"/>
      <c r="CY590" s="44"/>
      <c r="CZ590" s="44"/>
    </row>
    <row r="591" spans="1:104" hidden="1" outlineLevel="1" x14ac:dyDescent="0.25">
      <c r="A591" s="39" t="e">
        <f>IF('Budget Project 1'!#REF!=#REF!,IF('Budget Project 1'!#REF!*'Budget Project 1'!#REF!&gt;CEILING('Budget Project 1'!#REF!,1)*48,C$576,""),"")</f>
        <v>#REF!</v>
      </c>
      <c r="B591" s="44"/>
      <c r="C591" s="44" t="e">
        <f t="shared" si="15"/>
        <v>#REF!</v>
      </c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  <c r="AG591" s="44"/>
      <c r="AH591" s="44"/>
      <c r="AI591" s="44"/>
      <c r="AJ591" s="44"/>
      <c r="AK591" s="44"/>
      <c r="AL591" s="44"/>
      <c r="AM591" s="44"/>
      <c r="AN591" s="44"/>
      <c r="AO591" s="44"/>
      <c r="AP591" s="44"/>
      <c r="AQ591" s="44"/>
      <c r="AR591" s="44"/>
      <c r="AS591" s="44"/>
      <c r="AT591" s="44"/>
      <c r="AU591" s="44"/>
      <c r="AV591" s="44"/>
      <c r="AW591" s="44"/>
      <c r="AX591" s="44"/>
      <c r="AY591" s="44"/>
      <c r="AZ591" s="44"/>
      <c r="BA591" s="44"/>
      <c r="BB591" s="44"/>
      <c r="BC591" s="44"/>
      <c r="BD591" s="44"/>
      <c r="BE591" s="44"/>
      <c r="BF591" s="44"/>
      <c r="BG591" s="44"/>
      <c r="BH591" s="44"/>
      <c r="BI591" s="44"/>
      <c r="BJ591" s="44"/>
      <c r="BK591" s="44"/>
      <c r="BL591" s="44"/>
      <c r="BM591" s="44"/>
      <c r="BN591" s="44"/>
      <c r="BO591" s="44"/>
      <c r="BP591" s="44"/>
      <c r="BQ591" s="44"/>
      <c r="BR591" s="44"/>
      <c r="BS591" s="44"/>
      <c r="BT591" s="44"/>
      <c r="BU591" s="44"/>
      <c r="BV591" s="44"/>
      <c r="BW591" s="44"/>
      <c r="BX591" s="44"/>
      <c r="BY591" s="44"/>
      <c r="BZ591" s="44"/>
      <c r="CA591" s="44"/>
      <c r="CB591" s="44"/>
      <c r="CC591" s="44"/>
      <c r="CD591" s="44"/>
      <c r="CE591" s="44"/>
      <c r="CF591" s="44"/>
      <c r="CG591" s="44"/>
      <c r="CH591" s="44"/>
      <c r="CI591" s="44"/>
      <c r="CJ591" s="44"/>
      <c r="CK591" s="44"/>
      <c r="CL591" s="44"/>
      <c r="CM591" s="44"/>
      <c r="CN591" s="44"/>
      <c r="CO591" s="44"/>
      <c r="CP591" s="44"/>
      <c r="CQ591" s="44"/>
      <c r="CR591" s="44"/>
      <c r="CS591" s="44"/>
      <c r="CT591" s="44"/>
      <c r="CU591" s="44"/>
      <c r="CV591" s="44"/>
      <c r="CW591" s="44"/>
      <c r="CX591" s="44"/>
      <c r="CY591" s="44"/>
      <c r="CZ591" s="44"/>
    </row>
    <row r="592" spans="1:104" hidden="1" outlineLevel="1" x14ac:dyDescent="0.25">
      <c r="A592" s="39" t="e">
        <f>IF('Budget Project 1'!#REF!=#REF!,IF('Budget Project 1'!#REF!*'Budget Project 1'!#REF!&gt;CEILING('Budget Project 1'!#REF!,1)*48,C$576,""),"")</f>
        <v>#REF!</v>
      </c>
      <c r="B592" s="44"/>
      <c r="C592" s="44" t="e">
        <f t="shared" si="15"/>
        <v>#REF!</v>
      </c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  <c r="AG592" s="44"/>
      <c r="AH592" s="44"/>
      <c r="AI592" s="44"/>
      <c r="AJ592" s="44"/>
      <c r="AK592" s="44"/>
      <c r="AL592" s="44"/>
      <c r="AM592" s="44"/>
      <c r="AN592" s="44"/>
      <c r="AO592" s="44"/>
      <c r="AP592" s="44"/>
      <c r="AQ592" s="44"/>
      <c r="AR592" s="44"/>
      <c r="AS592" s="44"/>
      <c r="AT592" s="44"/>
      <c r="AU592" s="44"/>
      <c r="AV592" s="44"/>
      <c r="AW592" s="44"/>
      <c r="AX592" s="44"/>
      <c r="AY592" s="44"/>
      <c r="AZ592" s="44"/>
      <c r="BA592" s="44"/>
      <c r="BB592" s="44"/>
      <c r="BC592" s="44"/>
      <c r="BD592" s="44"/>
      <c r="BE592" s="44"/>
      <c r="BF592" s="44"/>
      <c r="BG592" s="44"/>
      <c r="BH592" s="44"/>
      <c r="BI592" s="44"/>
      <c r="BJ592" s="44"/>
      <c r="BK592" s="44"/>
      <c r="BL592" s="44"/>
      <c r="BM592" s="44"/>
      <c r="BN592" s="44"/>
      <c r="BO592" s="44"/>
      <c r="BP592" s="44"/>
      <c r="BQ592" s="44"/>
      <c r="BR592" s="44"/>
      <c r="BS592" s="44"/>
      <c r="BT592" s="44"/>
      <c r="BU592" s="44"/>
      <c r="BV592" s="44"/>
      <c r="BW592" s="44"/>
      <c r="BX592" s="44"/>
      <c r="BY592" s="44"/>
      <c r="BZ592" s="44"/>
      <c r="CA592" s="44"/>
      <c r="CB592" s="44"/>
      <c r="CC592" s="44"/>
      <c r="CD592" s="44"/>
      <c r="CE592" s="44"/>
      <c r="CF592" s="44"/>
      <c r="CG592" s="44"/>
      <c r="CH592" s="44"/>
      <c r="CI592" s="44"/>
      <c r="CJ592" s="44"/>
      <c r="CK592" s="44"/>
      <c r="CL592" s="44"/>
      <c r="CM592" s="44"/>
      <c r="CN592" s="44"/>
      <c r="CO592" s="44"/>
      <c r="CP592" s="44"/>
      <c r="CQ592" s="44"/>
      <c r="CR592" s="44"/>
      <c r="CS592" s="44"/>
      <c r="CT592" s="44"/>
      <c r="CU592" s="44"/>
      <c r="CV592" s="44"/>
      <c r="CW592" s="44"/>
      <c r="CX592" s="44"/>
      <c r="CY592" s="44"/>
      <c r="CZ592" s="44"/>
    </row>
    <row r="593" spans="1:104" hidden="1" outlineLevel="1" x14ac:dyDescent="0.25">
      <c r="A593" s="39" t="e">
        <f>IF('Budget Project 1'!#REF!=#REF!,IF('Budget Project 1'!#REF!*'Budget Project 1'!#REF!&gt;CEILING('Budget Project 1'!#REF!,1)*48,C$576,""),"")</f>
        <v>#REF!</v>
      </c>
      <c r="B593" s="44"/>
      <c r="C593" s="44" t="e">
        <f t="shared" si="15"/>
        <v>#REF!</v>
      </c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  <c r="AG593" s="44"/>
      <c r="AH593" s="44"/>
      <c r="AI593" s="44"/>
      <c r="AJ593" s="44"/>
      <c r="AK593" s="44"/>
      <c r="AL593" s="44"/>
      <c r="AM593" s="44"/>
      <c r="AN593" s="44"/>
      <c r="AO593" s="44"/>
      <c r="AP593" s="44"/>
      <c r="AQ593" s="44"/>
      <c r="AR593" s="44"/>
      <c r="AS593" s="44"/>
      <c r="AT593" s="44"/>
      <c r="AU593" s="44"/>
      <c r="AV593" s="44"/>
      <c r="AW593" s="44"/>
      <c r="AX593" s="44"/>
      <c r="AY593" s="44"/>
      <c r="AZ593" s="44"/>
      <c r="BA593" s="44"/>
      <c r="BB593" s="44"/>
      <c r="BC593" s="44"/>
      <c r="BD593" s="44"/>
      <c r="BE593" s="44"/>
      <c r="BF593" s="44"/>
      <c r="BG593" s="44"/>
      <c r="BH593" s="44"/>
      <c r="BI593" s="44"/>
      <c r="BJ593" s="44"/>
      <c r="BK593" s="44"/>
      <c r="BL593" s="44"/>
      <c r="BM593" s="44"/>
      <c r="BN593" s="44"/>
      <c r="BO593" s="44"/>
      <c r="BP593" s="44"/>
      <c r="BQ593" s="44"/>
      <c r="BR593" s="44"/>
      <c r="BS593" s="44"/>
      <c r="BT593" s="44"/>
      <c r="BU593" s="44"/>
      <c r="BV593" s="44"/>
      <c r="BW593" s="44"/>
      <c r="BX593" s="44"/>
      <c r="BY593" s="44"/>
      <c r="BZ593" s="44"/>
      <c r="CA593" s="44"/>
      <c r="CB593" s="44"/>
      <c r="CC593" s="44"/>
      <c r="CD593" s="44"/>
      <c r="CE593" s="44"/>
      <c r="CF593" s="44"/>
      <c r="CG593" s="44"/>
      <c r="CH593" s="44"/>
      <c r="CI593" s="44"/>
      <c r="CJ593" s="44"/>
      <c r="CK593" s="44"/>
      <c r="CL593" s="44"/>
      <c r="CM593" s="44"/>
      <c r="CN593" s="44"/>
      <c r="CO593" s="44"/>
      <c r="CP593" s="44"/>
      <c r="CQ593" s="44"/>
      <c r="CR593" s="44"/>
      <c r="CS593" s="44"/>
      <c r="CT593" s="44"/>
      <c r="CU593" s="44"/>
      <c r="CV593" s="44"/>
      <c r="CW593" s="44"/>
      <c r="CX593" s="44"/>
      <c r="CY593" s="44"/>
      <c r="CZ593" s="44"/>
    </row>
    <row r="594" spans="1:104" hidden="1" outlineLevel="1" x14ac:dyDescent="0.25">
      <c r="A594" s="39" t="e">
        <f>IF('Budget Project 1'!#REF!=#REF!,IF('Budget Project 1'!#REF!*'Budget Project 1'!#REF!&gt;CEILING('Budget Project 1'!#REF!,1)*48,C$576,""),"")</f>
        <v>#REF!</v>
      </c>
      <c r="B594" s="44"/>
      <c r="C594" s="44" t="e">
        <f t="shared" si="15"/>
        <v>#REF!</v>
      </c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  <c r="AG594" s="44"/>
      <c r="AH594" s="44"/>
      <c r="AI594" s="44"/>
      <c r="AJ594" s="44"/>
      <c r="AK594" s="44"/>
      <c r="AL594" s="44"/>
      <c r="AM594" s="44"/>
      <c r="AN594" s="44"/>
      <c r="AO594" s="44"/>
      <c r="AP594" s="44"/>
      <c r="AQ594" s="44"/>
      <c r="AR594" s="44"/>
      <c r="AS594" s="44"/>
      <c r="AT594" s="44"/>
      <c r="AU594" s="44"/>
      <c r="AV594" s="44"/>
      <c r="AW594" s="44"/>
      <c r="AX594" s="44"/>
      <c r="AY594" s="44"/>
      <c r="AZ594" s="44"/>
      <c r="BA594" s="44"/>
      <c r="BB594" s="44"/>
      <c r="BC594" s="44"/>
      <c r="BD594" s="44"/>
      <c r="BE594" s="44"/>
      <c r="BF594" s="44"/>
      <c r="BG594" s="44"/>
      <c r="BH594" s="44"/>
      <c r="BI594" s="44"/>
      <c r="BJ594" s="44"/>
      <c r="BK594" s="44"/>
      <c r="BL594" s="44"/>
      <c r="BM594" s="44"/>
      <c r="BN594" s="44"/>
      <c r="BO594" s="44"/>
      <c r="BP594" s="44"/>
      <c r="BQ594" s="44"/>
      <c r="BR594" s="44"/>
      <c r="BS594" s="44"/>
      <c r="BT594" s="44"/>
      <c r="BU594" s="44"/>
      <c r="BV594" s="44"/>
      <c r="BW594" s="44"/>
      <c r="BX594" s="44"/>
      <c r="BY594" s="44"/>
      <c r="BZ594" s="44"/>
      <c r="CA594" s="44"/>
      <c r="CB594" s="44"/>
      <c r="CC594" s="44"/>
      <c r="CD594" s="44"/>
      <c r="CE594" s="44"/>
      <c r="CF594" s="44"/>
      <c r="CG594" s="44"/>
      <c r="CH594" s="44"/>
      <c r="CI594" s="44"/>
      <c r="CJ594" s="44"/>
      <c r="CK594" s="44"/>
      <c r="CL594" s="44"/>
      <c r="CM594" s="44"/>
      <c r="CN594" s="44"/>
      <c r="CO594" s="44"/>
      <c r="CP594" s="44"/>
      <c r="CQ594" s="44"/>
      <c r="CR594" s="44"/>
      <c r="CS594" s="44"/>
      <c r="CT594" s="44"/>
      <c r="CU594" s="44"/>
      <c r="CV594" s="44"/>
      <c r="CW594" s="44"/>
      <c r="CX594" s="44"/>
      <c r="CY594" s="44"/>
      <c r="CZ594" s="44"/>
    </row>
    <row r="595" spans="1:104" hidden="1" outlineLevel="1" x14ac:dyDescent="0.25">
      <c r="A595" s="39" t="e">
        <f>IF('Budget Project 1'!#REF!=#REF!,IF('Budget Project 1'!#REF!*'Budget Project 1'!#REF!&gt;CEILING('Budget Project 1'!#REF!,1)*48,C$576,""),"")</f>
        <v>#REF!</v>
      </c>
      <c r="B595" s="44"/>
      <c r="C595" s="44" t="e">
        <f t="shared" si="15"/>
        <v>#REF!</v>
      </c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  <c r="AG595" s="44"/>
      <c r="AH595" s="44"/>
      <c r="AI595" s="44"/>
      <c r="AJ595" s="44"/>
      <c r="AK595" s="44"/>
      <c r="AL595" s="44"/>
      <c r="AM595" s="44"/>
      <c r="AN595" s="44"/>
      <c r="AO595" s="44"/>
      <c r="AP595" s="44"/>
      <c r="AQ595" s="44"/>
      <c r="AR595" s="44"/>
      <c r="AS595" s="44"/>
      <c r="AT595" s="44"/>
      <c r="AU595" s="44"/>
      <c r="AV595" s="44"/>
      <c r="AW595" s="44"/>
      <c r="AX595" s="44"/>
      <c r="AY595" s="44"/>
      <c r="AZ595" s="44"/>
      <c r="BA595" s="44"/>
      <c r="BB595" s="44"/>
      <c r="BC595" s="44"/>
      <c r="BD595" s="44"/>
      <c r="BE595" s="44"/>
      <c r="BF595" s="44"/>
      <c r="BG595" s="44"/>
      <c r="BH595" s="44"/>
      <c r="BI595" s="44"/>
      <c r="BJ595" s="44"/>
      <c r="BK595" s="44"/>
      <c r="BL595" s="44"/>
      <c r="BM595" s="44"/>
      <c r="BN595" s="44"/>
      <c r="BO595" s="44"/>
      <c r="BP595" s="44"/>
      <c r="BQ595" s="44"/>
      <c r="BR595" s="44"/>
      <c r="BS595" s="44"/>
      <c r="BT595" s="44"/>
      <c r="BU595" s="44"/>
      <c r="BV595" s="44"/>
      <c r="BW595" s="44"/>
      <c r="BX595" s="44"/>
      <c r="BY595" s="44"/>
      <c r="BZ595" s="44"/>
      <c r="CA595" s="44"/>
      <c r="CB595" s="44"/>
      <c r="CC595" s="44"/>
      <c r="CD595" s="44"/>
      <c r="CE595" s="44"/>
      <c r="CF595" s="44"/>
      <c r="CG595" s="44"/>
      <c r="CH595" s="44"/>
      <c r="CI595" s="44"/>
      <c r="CJ595" s="44"/>
      <c r="CK595" s="44"/>
      <c r="CL595" s="44"/>
      <c r="CM595" s="44"/>
      <c r="CN595" s="44"/>
      <c r="CO595" s="44"/>
      <c r="CP595" s="44"/>
      <c r="CQ595" s="44"/>
      <c r="CR595" s="44"/>
      <c r="CS595" s="44"/>
      <c r="CT595" s="44"/>
      <c r="CU595" s="44"/>
      <c r="CV595" s="44"/>
      <c r="CW595" s="44"/>
      <c r="CX595" s="44"/>
      <c r="CY595" s="44"/>
      <c r="CZ595" s="44"/>
    </row>
    <row r="596" spans="1:104" hidden="1" outlineLevel="1" x14ac:dyDescent="0.25">
      <c r="A596" s="39" t="e">
        <f>IF('Budget Project 1'!#REF!=#REF!,IF('Budget Project 1'!#REF!*'Budget Project 1'!#REF!&gt;CEILING('Budget Project 1'!#REF!,1)*48,C$576,""),"")</f>
        <v>#REF!</v>
      </c>
      <c r="B596" s="44"/>
      <c r="C596" s="44" t="e">
        <f t="shared" si="15"/>
        <v>#REF!</v>
      </c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  <c r="AG596" s="44"/>
      <c r="AH596" s="44"/>
      <c r="AI596" s="44"/>
      <c r="AJ596" s="44"/>
      <c r="AK596" s="44"/>
      <c r="AL596" s="44"/>
      <c r="AM596" s="44"/>
      <c r="AN596" s="44"/>
      <c r="AO596" s="44"/>
      <c r="AP596" s="44"/>
      <c r="AQ596" s="44"/>
      <c r="AR596" s="44"/>
      <c r="AS596" s="44"/>
      <c r="AT596" s="44"/>
      <c r="AU596" s="44"/>
      <c r="AV596" s="44"/>
      <c r="AW596" s="44"/>
      <c r="AX596" s="44"/>
      <c r="AY596" s="44"/>
      <c r="AZ596" s="44"/>
      <c r="BA596" s="44"/>
      <c r="BB596" s="44"/>
      <c r="BC596" s="44"/>
      <c r="BD596" s="44"/>
      <c r="BE596" s="44"/>
      <c r="BF596" s="44"/>
      <c r="BG596" s="44"/>
      <c r="BH596" s="44"/>
      <c r="BI596" s="44"/>
      <c r="BJ596" s="44"/>
      <c r="BK596" s="44"/>
      <c r="BL596" s="44"/>
      <c r="BM596" s="44"/>
      <c r="BN596" s="44"/>
      <c r="BO596" s="44"/>
      <c r="BP596" s="44"/>
      <c r="BQ596" s="44"/>
      <c r="BR596" s="44"/>
      <c r="BS596" s="44"/>
      <c r="BT596" s="44"/>
      <c r="BU596" s="44"/>
      <c r="BV596" s="44"/>
      <c r="BW596" s="44"/>
      <c r="BX596" s="44"/>
      <c r="BY596" s="44"/>
      <c r="BZ596" s="44"/>
      <c r="CA596" s="44"/>
      <c r="CB596" s="44"/>
      <c r="CC596" s="44"/>
      <c r="CD596" s="44"/>
      <c r="CE596" s="44"/>
      <c r="CF596" s="44"/>
      <c r="CG596" s="44"/>
      <c r="CH596" s="44"/>
      <c r="CI596" s="44"/>
      <c r="CJ596" s="44"/>
      <c r="CK596" s="44"/>
      <c r="CL596" s="44"/>
      <c r="CM596" s="44"/>
      <c r="CN596" s="44"/>
      <c r="CO596" s="44"/>
      <c r="CP596" s="44"/>
      <c r="CQ596" s="44"/>
      <c r="CR596" s="44"/>
      <c r="CS596" s="44"/>
      <c r="CT596" s="44"/>
      <c r="CU596" s="44"/>
      <c r="CV596" s="44"/>
      <c r="CW596" s="44"/>
      <c r="CX596" s="44"/>
      <c r="CY596" s="44"/>
      <c r="CZ596" s="44"/>
    </row>
    <row r="597" spans="1:104" hidden="1" outlineLevel="1" x14ac:dyDescent="0.25">
      <c r="A597" s="39" t="e">
        <f>IF('Budget Project 1'!#REF!=#REF!,IF('Budget Project 1'!#REF!*'Budget Project 1'!#REF!&gt;CEILING('Budget Project 1'!#REF!,1)*48,C$576,""),"")</f>
        <v>#REF!</v>
      </c>
      <c r="B597" s="44"/>
      <c r="C597" s="44" t="e">
        <f t="shared" si="15"/>
        <v>#REF!</v>
      </c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  <c r="AG597" s="44"/>
      <c r="AH597" s="44"/>
      <c r="AI597" s="44"/>
      <c r="AJ597" s="44"/>
      <c r="AK597" s="44"/>
      <c r="AL597" s="44"/>
      <c r="AM597" s="44"/>
      <c r="AN597" s="44"/>
      <c r="AO597" s="44"/>
      <c r="AP597" s="44"/>
      <c r="AQ597" s="44"/>
      <c r="AR597" s="44"/>
      <c r="AS597" s="44"/>
      <c r="AT597" s="44"/>
      <c r="AU597" s="44"/>
      <c r="AV597" s="44"/>
      <c r="AW597" s="44"/>
      <c r="AX597" s="44"/>
      <c r="AY597" s="44"/>
      <c r="AZ597" s="44"/>
      <c r="BA597" s="44"/>
      <c r="BB597" s="44"/>
      <c r="BC597" s="44"/>
      <c r="BD597" s="44"/>
      <c r="BE597" s="44"/>
      <c r="BF597" s="44"/>
      <c r="BG597" s="44"/>
      <c r="BH597" s="44"/>
      <c r="BI597" s="44"/>
      <c r="BJ597" s="44"/>
      <c r="BK597" s="44"/>
      <c r="BL597" s="44"/>
      <c r="BM597" s="44"/>
      <c r="BN597" s="44"/>
      <c r="BO597" s="44"/>
      <c r="BP597" s="44"/>
      <c r="BQ597" s="44"/>
      <c r="BR597" s="44"/>
      <c r="BS597" s="44"/>
      <c r="BT597" s="44"/>
      <c r="BU597" s="44"/>
      <c r="BV597" s="44"/>
      <c r="BW597" s="44"/>
      <c r="BX597" s="44"/>
      <c r="BY597" s="44"/>
      <c r="BZ597" s="44"/>
      <c r="CA597" s="44"/>
      <c r="CB597" s="44"/>
      <c r="CC597" s="44"/>
      <c r="CD597" s="44"/>
      <c r="CE597" s="44"/>
      <c r="CF597" s="44"/>
      <c r="CG597" s="44"/>
      <c r="CH597" s="44"/>
      <c r="CI597" s="44"/>
      <c r="CJ597" s="44"/>
      <c r="CK597" s="44"/>
      <c r="CL597" s="44"/>
      <c r="CM597" s="44"/>
      <c r="CN597" s="44"/>
      <c r="CO597" s="44"/>
      <c r="CP597" s="44"/>
      <c r="CQ597" s="44"/>
      <c r="CR597" s="44"/>
      <c r="CS597" s="44"/>
      <c r="CT597" s="44"/>
      <c r="CU597" s="44"/>
      <c r="CV597" s="44"/>
      <c r="CW597" s="44"/>
      <c r="CX597" s="44"/>
      <c r="CY597" s="44"/>
      <c r="CZ597" s="44"/>
    </row>
    <row r="598" spans="1:104" hidden="1" outlineLevel="1" x14ac:dyDescent="0.25">
      <c r="A598" s="39" t="e">
        <f>IF('Budget Project 1'!#REF!=#REF!,IF('Budget Project 1'!#REF!*'Budget Project 1'!#REF!&gt;CEILING('Budget Project 1'!#REF!,1)*48,C$576,""),"")</f>
        <v>#REF!</v>
      </c>
      <c r="B598" s="44"/>
      <c r="C598" s="44" t="e">
        <f t="shared" si="15"/>
        <v>#REF!</v>
      </c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  <c r="AG598" s="44"/>
      <c r="AH598" s="44"/>
      <c r="AI598" s="44"/>
      <c r="AJ598" s="44"/>
      <c r="AK598" s="44"/>
      <c r="AL598" s="44"/>
      <c r="AM598" s="44"/>
      <c r="AN598" s="44"/>
      <c r="AO598" s="44"/>
      <c r="AP598" s="44"/>
      <c r="AQ598" s="44"/>
      <c r="AR598" s="44"/>
      <c r="AS598" s="44"/>
      <c r="AT598" s="44"/>
      <c r="AU598" s="44"/>
      <c r="AV598" s="44"/>
      <c r="AW598" s="44"/>
      <c r="AX598" s="44"/>
      <c r="AY598" s="44"/>
      <c r="AZ598" s="44"/>
      <c r="BA598" s="44"/>
      <c r="BB598" s="44"/>
      <c r="BC598" s="44"/>
      <c r="BD598" s="44"/>
      <c r="BE598" s="44"/>
      <c r="BF598" s="44"/>
      <c r="BG598" s="44"/>
      <c r="BH598" s="44"/>
      <c r="BI598" s="44"/>
      <c r="BJ598" s="44"/>
      <c r="BK598" s="44"/>
      <c r="BL598" s="44"/>
      <c r="BM598" s="44"/>
      <c r="BN598" s="44"/>
      <c r="BO598" s="44"/>
      <c r="BP598" s="44"/>
      <c r="BQ598" s="44"/>
      <c r="BR598" s="44"/>
      <c r="BS598" s="44"/>
      <c r="BT598" s="44"/>
      <c r="BU598" s="44"/>
      <c r="BV598" s="44"/>
      <c r="BW598" s="44"/>
      <c r="BX598" s="44"/>
      <c r="BY598" s="44"/>
      <c r="BZ598" s="44"/>
      <c r="CA598" s="44"/>
      <c r="CB598" s="44"/>
      <c r="CC598" s="44"/>
      <c r="CD598" s="44"/>
      <c r="CE598" s="44"/>
      <c r="CF598" s="44"/>
      <c r="CG598" s="44"/>
      <c r="CH598" s="44"/>
      <c r="CI598" s="44"/>
      <c r="CJ598" s="44"/>
      <c r="CK598" s="44"/>
      <c r="CL598" s="44"/>
      <c r="CM598" s="44"/>
      <c r="CN598" s="44"/>
      <c r="CO598" s="44"/>
      <c r="CP598" s="44"/>
      <c r="CQ598" s="44"/>
      <c r="CR598" s="44"/>
      <c r="CS598" s="44"/>
      <c r="CT598" s="44"/>
      <c r="CU598" s="44"/>
      <c r="CV598" s="44"/>
      <c r="CW598" s="44"/>
      <c r="CX598" s="44"/>
      <c r="CY598" s="44"/>
      <c r="CZ598" s="44"/>
    </row>
    <row r="599" spans="1:104" hidden="1" outlineLevel="1" x14ac:dyDescent="0.25">
      <c r="A599" s="39" t="e">
        <f>IF('Budget Project 1'!#REF!=#REF!,IF('Budget Project 1'!#REF!*'Budget Project 1'!#REF!&gt;CEILING('Budget Project 1'!#REF!,1)*48,C$576,""),"")</f>
        <v>#REF!</v>
      </c>
      <c r="B599" s="44"/>
      <c r="C599" s="44" t="e">
        <f t="shared" si="15"/>
        <v>#REF!</v>
      </c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  <c r="AG599" s="44"/>
      <c r="AH599" s="44"/>
      <c r="AI599" s="44"/>
      <c r="AJ599" s="44"/>
      <c r="AK599" s="44"/>
      <c r="AL599" s="44"/>
      <c r="AM599" s="44"/>
      <c r="AN599" s="44"/>
      <c r="AO599" s="44"/>
      <c r="AP599" s="44"/>
      <c r="AQ599" s="44"/>
      <c r="AR599" s="44"/>
      <c r="AS599" s="44"/>
      <c r="AT599" s="44"/>
      <c r="AU599" s="44"/>
      <c r="AV599" s="44"/>
      <c r="AW599" s="44"/>
      <c r="AX599" s="44"/>
      <c r="AY599" s="44"/>
      <c r="AZ599" s="44"/>
      <c r="BA599" s="44"/>
      <c r="BB599" s="44"/>
      <c r="BC599" s="44"/>
      <c r="BD599" s="44"/>
      <c r="BE599" s="44"/>
      <c r="BF599" s="44"/>
      <c r="BG599" s="44"/>
      <c r="BH599" s="44"/>
      <c r="BI599" s="44"/>
      <c r="BJ599" s="44"/>
      <c r="BK599" s="44"/>
      <c r="BL599" s="44"/>
      <c r="BM599" s="44"/>
      <c r="BN599" s="44"/>
      <c r="BO599" s="44"/>
      <c r="BP599" s="44"/>
      <c r="BQ599" s="44"/>
      <c r="BR599" s="44"/>
      <c r="BS599" s="44"/>
      <c r="BT599" s="44"/>
      <c r="BU599" s="44"/>
      <c r="BV599" s="44"/>
      <c r="BW599" s="44"/>
      <c r="BX599" s="44"/>
      <c r="BY599" s="44"/>
      <c r="BZ599" s="44"/>
      <c r="CA599" s="44"/>
      <c r="CB599" s="44"/>
      <c r="CC599" s="44"/>
      <c r="CD599" s="44"/>
      <c r="CE599" s="44"/>
      <c r="CF599" s="44"/>
      <c r="CG599" s="44"/>
      <c r="CH599" s="44"/>
      <c r="CI599" s="44"/>
      <c r="CJ599" s="44"/>
      <c r="CK599" s="44"/>
      <c r="CL599" s="44"/>
      <c r="CM599" s="44"/>
      <c r="CN599" s="44"/>
      <c r="CO599" s="44"/>
      <c r="CP599" s="44"/>
      <c r="CQ599" s="44"/>
      <c r="CR599" s="44"/>
      <c r="CS599" s="44"/>
      <c r="CT599" s="44"/>
      <c r="CU599" s="44"/>
      <c r="CV599" s="44"/>
      <c r="CW599" s="44"/>
      <c r="CX599" s="44"/>
      <c r="CY599" s="44"/>
      <c r="CZ599" s="44"/>
    </row>
    <row r="600" spans="1:104" hidden="1" outlineLevel="1" x14ac:dyDescent="0.25">
      <c r="A600" s="39" t="e">
        <f>IF('Budget Project 1'!#REF!=#REF!,IF('Budget Project 1'!#REF!*'Budget Project 1'!#REF!&gt;CEILING('Budget Project 1'!#REF!,1)*48,C$576,""),"")</f>
        <v>#REF!</v>
      </c>
      <c r="B600" s="44"/>
      <c r="C600" s="44" t="e">
        <f t="shared" si="15"/>
        <v>#REF!</v>
      </c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  <c r="AG600" s="44"/>
      <c r="AH600" s="44"/>
      <c r="AI600" s="44"/>
      <c r="AJ600" s="44"/>
      <c r="AK600" s="44"/>
      <c r="AL600" s="44"/>
      <c r="AM600" s="44"/>
      <c r="AN600" s="44"/>
      <c r="AO600" s="44"/>
      <c r="AP600" s="44"/>
      <c r="AQ600" s="44"/>
      <c r="AR600" s="44"/>
      <c r="AS600" s="44"/>
      <c r="AT600" s="44"/>
      <c r="AU600" s="44"/>
      <c r="AV600" s="44"/>
      <c r="AW600" s="44"/>
      <c r="AX600" s="44"/>
      <c r="AY600" s="44"/>
      <c r="AZ600" s="44"/>
      <c r="BA600" s="44"/>
      <c r="BB600" s="44"/>
      <c r="BC600" s="44"/>
      <c r="BD600" s="44"/>
      <c r="BE600" s="44"/>
      <c r="BF600" s="44"/>
      <c r="BG600" s="44"/>
      <c r="BH600" s="44"/>
      <c r="BI600" s="44"/>
      <c r="BJ600" s="44"/>
      <c r="BK600" s="44"/>
      <c r="BL600" s="44"/>
      <c r="BM600" s="44"/>
      <c r="BN600" s="44"/>
      <c r="BO600" s="44"/>
      <c r="BP600" s="44"/>
      <c r="BQ600" s="44"/>
      <c r="BR600" s="44"/>
      <c r="BS600" s="44"/>
      <c r="BT600" s="44"/>
      <c r="BU600" s="44"/>
      <c r="BV600" s="44"/>
      <c r="BW600" s="44"/>
      <c r="BX600" s="44"/>
      <c r="BY600" s="44"/>
      <c r="BZ600" s="44"/>
      <c r="CA600" s="44"/>
      <c r="CB600" s="44"/>
      <c r="CC600" s="44"/>
      <c r="CD600" s="44"/>
      <c r="CE600" s="44"/>
      <c r="CF600" s="44"/>
      <c r="CG600" s="44"/>
      <c r="CH600" s="44"/>
      <c r="CI600" s="44"/>
      <c r="CJ600" s="44"/>
      <c r="CK600" s="44"/>
      <c r="CL600" s="44"/>
      <c r="CM600" s="44"/>
      <c r="CN600" s="44"/>
      <c r="CO600" s="44"/>
      <c r="CP600" s="44"/>
      <c r="CQ600" s="44"/>
      <c r="CR600" s="44"/>
      <c r="CS600" s="44"/>
      <c r="CT600" s="44"/>
      <c r="CU600" s="44"/>
      <c r="CV600" s="44"/>
      <c r="CW600" s="44"/>
      <c r="CX600" s="44"/>
      <c r="CY600" s="44"/>
      <c r="CZ600" s="44"/>
    </row>
    <row r="601" spans="1:104" hidden="1" outlineLevel="1" x14ac:dyDescent="0.25">
      <c r="A601" s="39" t="e">
        <f>IF('Budget Project 1'!#REF!=#REF!,IF('Budget Project 1'!#REF!*'Budget Project 1'!#REF!&gt;CEILING('Budget Project 1'!#REF!,1)*48,C$576,""),"")</f>
        <v>#REF!</v>
      </c>
      <c r="B601" s="44"/>
      <c r="C601" s="44" t="e">
        <f t="shared" si="15"/>
        <v>#REF!</v>
      </c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  <c r="AG601" s="44"/>
      <c r="AH601" s="44"/>
      <c r="AI601" s="44"/>
      <c r="AJ601" s="44"/>
      <c r="AK601" s="44"/>
      <c r="AL601" s="44"/>
      <c r="AM601" s="44"/>
      <c r="AN601" s="44"/>
      <c r="AO601" s="44"/>
      <c r="AP601" s="44"/>
      <c r="AQ601" s="44"/>
      <c r="AR601" s="44"/>
      <c r="AS601" s="44"/>
      <c r="AT601" s="44"/>
      <c r="AU601" s="44"/>
      <c r="AV601" s="44"/>
      <c r="AW601" s="44"/>
      <c r="AX601" s="44"/>
      <c r="AY601" s="44"/>
      <c r="AZ601" s="44"/>
      <c r="BA601" s="44"/>
      <c r="BB601" s="44"/>
      <c r="BC601" s="44"/>
      <c r="BD601" s="44"/>
      <c r="BE601" s="44"/>
      <c r="BF601" s="44"/>
      <c r="BG601" s="44"/>
      <c r="BH601" s="44"/>
      <c r="BI601" s="44"/>
      <c r="BJ601" s="44"/>
      <c r="BK601" s="44"/>
      <c r="BL601" s="44"/>
      <c r="BM601" s="44"/>
      <c r="BN601" s="44"/>
      <c r="BO601" s="44"/>
      <c r="BP601" s="44"/>
      <c r="BQ601" s="44"/>
      <c r="BR601" s="44"/>
      <c r="BS601" s="44"/>
      <c r="BT601" s="44"/>
      <c r="BU601" s="44"/>
      <c r="BV601" s="44"/>
      <c r="BW601" s="44"/>
      <c r="BX601" s="44"/>
      <c r="BY601" s="44"/>
      <c r="BZ601" s="44"/>
      <c r="CA601" s="44"/>
      <c r="CB601" s="44"/>
      <c r="CC601" s="44"/>
      <c r="CD601" s="44"/>
      <c r="CE601" s="44"/>
      <c r="CF601" s="44"/>
      <c r="CG601" s="44"/>
      <c r="CH601" s="44"/>
      <c r="CI601" s="44"/>
      <c r="CJ601" s="44"/>
      <c r="CK601" s="44"/>
      <c r="CL601" s="44"/>
      <c r="CM601" s="44"/>
      <c r="CN601" s="44"/>
      <c r="CO601" s="44"/>
      <c r="CP601" s="44"/>
      <c r="CQ601" s="44"/>
      <c r="CR601" s="44"/>
      <c r="CS601" s="44"/>
      <c r="CT601" s="44"/>
      <c r="CU601" s="44"/>
      <c r="CV601" s="44"/>
      <c r="CW601" s="44"/>
      <c r="CX601" s="44"/>
      <c r="CY601" s="44"/>
      <c r="CZ601" s="44"/>
    </row>
    <row r="602" spans="1:104" hidden="1" outlineLevel="1" x14ac:dyDescent="0.25">
      <c r="A602" s="39" t="e">
        <f>IF('Budget Project 1'!#REF!=#REF!,IF('Budget Project 1'!#REF!*'Budget Project 1'!#REF!&gt;CEILING('Budget Project 1'!#REF!,1)*48,C$576,""),"")</f>
        <v>#REF!</v>
      </c>
      <c r="B602" s="44"/>
      <c r="C602" s="44" t="e">
        <f t="shared" si="15"/>
        <v>#REF!</v>
      </c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  <c r="AG602" s="44"/>
      <c r="AH602" s="44"/>
      <c r="AI602" s="44"/>
      <c r="AJ602" s="44"/>
      <c r="AK602" s="44"/>
      <c r="AL602" s="44"/>
      <c r="AM602" s="44"/>
      <c r="AN602" s="44"/>
      <c r="AO602" s="44"/>
      <c r="AP602" s="44"/>
      <c r="AQ602" s="44"/>
      <c r="AR602" s="44"/>
      <c r="AS602" s="44"/>
      <c r="AT602" s="44"/>
      <c r="AU602" s="44"/>
      <c r="AV602" s="44"/>
      <c r="AW602" s="44"/>
      <c r="AX602" s="44"/>
      <c r="AY602" s="44"/>
      <c r="AZ602" s="44"/>
      <c r="BA602" s="44"/>
      <c r="BB602" s="44"/>
      <c r="BC602" s="44"/>
      <c r="BD602" s="44"/>
      <c r="BE602" s="44"/>
      <c r="BF602" s="44"/>
      <c r="BG602" s="44"/>
      <c r="BH602" s="44"/>
      <c r="BI602" s="44"/>
      <c r="BJ602" s="44"/>
      <c r="BK602" s="44"/>
      <c r="BL602" s="44"/>
      <c r="BM602" s="44"/>
      <c r="BN602" s="44"/>
      <c r="BO602" s="44"/>
      <c r="BP602" s="44"/>
      <c r="BQ602" s="44"/>
      <c r="BR602" s="44"/>
      <c r="BS602" s="44"/>
      <c r="BT602" s="44"/>
      <c r="BU602" s="44"/>
      <c r="BV602" s="44"/>
      <c r="BW602" s="44"/>
      <c r="BX602" s="44"/>
      <c r="BY602" s="44"/>
      <c r="BZ602" s="44"/>
      <c r="CA602" s="44"/>
      <c r="CB602" s="44"/>
      <c r="CC602" s="44"/>
      <c r="CD602" s="44"/>
      <c r="CE602" s="44"/>
      <c r="CF602" s="44"/>
      <c r="CG602" s="44"/>
      <c r="CH602" s="44"/>
      <c r="CI602" s="44"/>
      <c r="CJ602" s="44"/>
      <c r="CK602" s="44"/>
      <c r="CL602" s="44"/>
      <c r="CM602" s="44"/>
      <c r="CN602" s="44"/>
      <c r="CO602" s="44"/>
      <c r="CP602" s="44"/>
      <c r="CQ602" s="44"/>
      <c r="CR602" s="44"/>
      <c r="CS602" s="44"/>
      <c r="CT602" s="44"/>
      <c r="CU602" s="44"/>
      <c r="CV602" s="44"/>
      <c r="CW602" s="44"/>
      <c r="CX602" s="44"/>
      <c r="CY602" s="44"/>
      <c r="CZ602" s="44"/>
    </row>
    <row r="603" spans="1:104" hidden="1" outlineLevel="1" x14ac:dyDescent="0.25">
      <c r="A603" s="39" t="e">
        <f>IF('Budget Project 1'!#REF!=#REF!,IF('Budget Project 1'!#REF!*'Budget Project 1'!#REF!&gt;CEILING('Budget Project 1'!#REF!,1)*48,C$576,""),"")</f>
        <v>#REF!</v>
      </c>
      <c r="B603" s="44"/>
      <c r="C603" s="44" t="e">
        <f t="shared" si="15"/>
        <v>#REF!</v>
      </c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  <c r="AG603" s="44"/>
      <c r="AH603" s="44"/>
      <c r="AI603" s="44"/>
      <c r="AJ603" s="44"/>
      <c r="AK603" s="44"/>
      <c r="AL603" s="44"/>
      <c r="AM603" s="44"/>
      <c r="AN603" s="44"/>
      <c r="AO603" s="44"/>
      <c r="AP603" s="44"/>
      <c r="AQ603" s="44"/>
      <c r="AR603" s="44"/>
      <c r="AS603" s="44"/>
      <c r="AT603" s="44"/>
      <c r="AU603" s="44"/>
      <c r="AV603" s="44"/>
      <c r="AW603" s="44"/>
      <c r="AX603" s="44"/>
      <c r="AY603" s="44"/>
      <c r="AZ603" s="44"/>
      <c r="BA603" s="44"/>
      <c r="BB603" s="44"/>
      <c r="BC603" s="44"/>
      <c r="BD603" s="44"/>
      <c r="BE603" s="44"/>
      <c r="BF603" s="44"/>
      <c r="BG603" s="44"/>
      <c r="BH603" s="44"/>
      <c r="BI603" s="44"/>
      <c r="BJ603" s="44"/>
      <c r="BK603" s="44"/>
      <c r="BL603" s="44"/>
      <c r="BM603" s="44"/>
      <c r="BN603" s="44"/>
      <c r="BO603" s="44"/>
      <c r="BP603" s="44"/>
      <c r="BQ603" s="44"/>
      <c r="BR603" s="44"/>
      <c r="BS603" s="44"/>
      <c r="BT603" s="44"/>
      <c r="BU603" s="44"/>
      <c r="BV603" s="44"/>
      <c r="BW603" s="44"/>
      <c r="BX603" s="44"/>
      <c r="BY603" s="44"/>
      <c r="BZ603" s="44"/>
      <c r="CA603" s="44"/>
      <c r="CB603" s="44"/>
      <c r="CC603" s="44"/>
      <c r="CD603" s="44"/>
      <c r="CE603" s="44"/>
      <c r="CF603" s="44"/>
      <c r="CG603" s="44"/>
      <c r="CH603" s="44"/>
      <c r="CI603" s="44"/>
      <c r="CJ603" s="44"/>
      <c r="CK603" s="44"/>
      <c r="CL603" s="44"/>
      <c r="CM603" s="44"/>
      <c r="CN603" s="44"/>
      <c r="CO603" s="44"/>
      <c r="CP603" s="44"/>
      <c r="CQ603" s="44"/>
      <c r="CR603" s="44"/>
      <c r="CS603" s="44"/>
      <c r="CT603" s="44"/>
      <c r="CU603" s="44"/>
      <c r="CV603" s="44"/>
      <c r="CW603" s="44"/>
      <c r="CX603" s="44"/>
      <c r="CY603" s="44"/>
      <c r="CZ603" s="44"/>
    </row>
    <row r="604" spans="1:104" hidden="1" outlineLevel="1" x14ac:dyDescent="0.25">
      <c r="A604" s="39" t="e">
        <f>IF('Budget Project 1'!#REF!=#REF!,IF('Budget Project 1'!#REF!*'Budget Project 1'!#REF!&gt;CEILING('Budget Project 1'!#REF!,1)*48,C$576,""),"")</f>
        <v>#REF!</v>
      </c>
      <c r="B604" s="44"/>
      <c r="C604" s="44" t="e">
        <f t="shared" si="15"/>
        <v>#REF!</v>
      </c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  <c r="AG604" s="44"/>
      <c r="AH604" s="44"/>
      <c r="AI604" s="44"/>
      <c r="AJ604" s="44"/>
      <c r="AK604" s="44"/>
      <c r="AL604" s="44"/>
      <c r="AM604" s="44"/>
      <c r="AN604" s="44"/>
      <c r="AO604" s="44"/>
      <c r="AP604" s="44"/>
      <c r="AQ604" s="44"/>
      <c r="AR604" s="44"/>
      <c r="AS604" s="44"/>
      <c r="AT604" s="44"/>
      <c r="AU604" s="44"/>
      <c r="AV604" s="44"/>
      <c r="AW604" s="44"/>
      <c r="AX604" s="44"/>
      <c r="AY604" s="44"/>
      <c r="AZ604" s="44"/>
      <c r="BA604" s="44"/>
      <c r="BB604" s="44"/>
      <c r="BC604" s="44"/>
      <c r="BD604" s="44"/>
      <c r="BE604" s="44"/>
      <c r="BF604" s="44"/>
      <c r="BG604" s="44"/>
      <c r="BH604" s="44"/>
      <c r="BI604" s="44"/>
      <c r="BJ604" s="44"/>
      <c r="BK604" s="44"/>
      <c r="BL604" s="44"/>
      <c r="BM604" s="44"/>
      <c r="BN604" s="44"/>
      <c r="BO604" s="44"/>
      <c r="BP604" s="44"/>
      <c r="BQ604" s="44"/>
      <c r="BR604" s="44"/>
      <c r="BS604" s="44"/>
      <c r="BT604" s="44"/>
      <c r="BU604" s="44"/>
      <c r="BV604" s="44"/>
      <c r="BW604" s="44"/>
      <c r="BX604" s="44"/>
      <c r="BY604" s="44"/>
      <c r="BZ604" s="44"/>
      <c r="CA604" s="44"/>
      <c r="CB604" s="44"/>
      <c r="CC604" s="44"/>
      <c r="CD604" s="44"/>
      <c r="CE604" s="44"/>
      <c r="CF604" s="44"/>
      <c r="CG604" s="44"/>
      <c r="CH604" s="44"/>
      <c r="CI604" s="44"/>
      <c r="CJ604" s="44"/>
      <c r="CK604" s="44"/>
      <c r="CL604" s="44"/>
      <c r="CM604" s="44"/>
      <c r="CN604" s="44"/>
      <c r="CO604" s="44"/>
      <c r="CP604" s="44"/>
      <c r="CQ604" s="44"/>
      <c r="CR604" s="44"/>
      <c r="CS604" s="44"/>
      <c r="CT604" s="44"/>
      <c r="CU604" s="44"/>
      <c r="CV604" s="44"/>
      <c r="CW604" s="44"/>
      <c r="CX604" s="44"/>
      <c r="CY604" s="44"/>
      <c r="CZ604" s="44"/>
    </row>
    <row r="605" spans="1:104" hidden="1" outlineLevel="1" x14ac:dyDescent="0.25">
      <c r="A605" s="39" t="e">
        <f>IF('Budget Project 1'!#REF!=#REF!,IF('Budget Project 1'!#REF!*'Budget Project 1'!#REF!&gt;CEILING('Budget Project 1'!#REF!,1)*48,C$576,""),"")</f>
        <v>#REF!</v>
      </c>
      <c r="B605" s="44"/>
      <c r="C605" s="44" t="e">
        <f t="shared" si="15"/>
        <v>#REF!</v>
      </c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  <c r="AG605" s="44"/>
      <c r="AH605" s="44"/>
      <c r="AI605" s="44"/>
      <c r="AJ605" s="44"/>
      <c r="AK605" s="44"/>
      <c r="AL605" s="44"/>
      <c r="AM605" s="44"/>
      <c r="AN605" s="44"/>
      <c r="AO605" s="44"/>
      <c r="AP605" s="44"/>
      <c r="AQ605" s="44"/>
      <c r="AR605" s="44"/>
      <c r="AS605" s="44"/>
      <c r="AT605" s="44"/>
      <c r="AU605" s="44"/>
      <c r="AV605" s="44"/>
      <c r="AW605" s="44"/>
      <c r="AX605" s="44"/>
      <c r="AY605" s="44"/>
      <c r="AZ605" s="44"/>
      <c r="BA605" s="44"/>
      <c r="BB605" s="44"/>
      <c r="BC605" s="44"/>
      <c r="BD605" s="44"/>
      <c r="BE605" s="44"/>
      <c r="BF605" s="44"/>
      <c r="BG605" s="44"/>
      <c r="BH605" s="44"/>
      <c r="BI605" s="44"/>
      <c r="BJ605" s="44"/>
      <c r="BK605" s="44"/>
      <c r="BL605" s="44"/>
      <c r="BM605" s="44"/>
      <c r="BN605" s="44"/>
      <c r="BO605" s="44"/>
      <c r="BP605" s="44"/>
      <c r="BQ605" s="44"/>
      <c r="BR605" s="44"/>
      <c r="BS605" s="44"/>
      <c r="BT605" s="44"/>
      <c r="BU605" s="44"/>
      <c r="BV605" s="44"/>
      <c r="BW605" s="44"/>
      <c r="BX605" s="44"/>
      <c r="BY605" s="44"/>
      <c r="BZ605" s="44"/>
      <c r="CA605" s="44"/>
      <c r="CB605" s="44"/>
      <c r="CC605" s="44"/>
      <c r="CD605" s="44"/>
      <c r="CE605" s="44"/>
      <c r="CF605" s="44"/>
      <c r="CG605" s="44"/>
      <c r="CH605" s="44"/>
      <c r="CI605" s="44"/>
      <c r="CJ605" s="44"/>
      <c r="CK605" s="44"/>
      <c r="CL605" s="44"/>
      <c r="CM605" s="44"/>
      <c r="CN605" s="44"/>
      <c r="CO605" s="44"/>
      <c r="CP605" s="44"/>
      <c r="CQ605" s="44"/>
      <c r="CR605" s="44"/>
      <c r="CS605" s="44"/>
      <c r="CT605" s="44"/>
      <c r="CU605" s="44"/>
      <c r="CV605" s="44"/>
      <c r="CW605" s="44"/>
      <c r="CX605" s="44"/>
      <c r="CY605" s="44"/>
      <c r="CZ605" s="44"/>
    </row>
    <row r="606" spans="1:104" hidden="1" outlineLevel="1" x14ac:dyDescent="0.25">
      <c r="A606" s="39" t="e">
        <f>IF('Budget Project 1'!#REF!=#REF!,IF('Budget Project 1'!#REF!*'Budget Project 1'!#REF!&gt;CEILING('Budget Project 1'!#REF!,1)*48,C$576,""),"")</f>
        <v>#REF!</v>
      </c>
      <c r="B606" s="44"/>
      <c r="C606" s="44" t="e">
        <f t="shared" si="15"/>
        <v>#REF!</v>
      </c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  <c r="AG606" s="44"/>
      <c r="AH606" s="44"/>
      <c r="AI606" s="44"/>
      <c r="AJ606" s="44"/>
      <c r="AK606" s="44"/>
      <c r="AL606" s="44"/>
      <c r="AM606" s="44"/>
      <c r="AN606" s="44"/>
      <c r="AO606" s="44"/>
      <c r="AP606" s="44"/>
      <c r="AQ606" s="44"/>
      <c r="AR606" s="44"/>
      <c r="AS606" s="44"/>
      <c r="AT606" s="44"/>
      <c r="AU606" s="44"/>
      <c r="AV606" s="44"/>
      <c r="AW606" s="44"/>
      <c r="AX606" s="44"/>
      <c r="AY606" s="44"/>
      <c r="AZ606" s="44"/>
      <c r="BA606" s="44"/>
      <c r="BB606" s="44"/>
      <c r="BC606" s="44"/>
      <c r="BD606" s="44"/>
      <c r="BE606" s="44"/>
      <c r="BF606" s="44"/>
      <c r="BG606" s="44"/>
      <c r="BH606" s="44"/>
      <c r="BI606" s="44"/>
      <c r="BJ606" s="44"/>
      <c r="BK606" s="44"/>
      <c r="BL606" s="44"/>
      <c r="BM606" s="44"/>
      <c r="BN606" s="44"/>
      <c r="BO606" s="44"/>
      <c r="BP606" s="44"/>
      <c r="BQ606" s="44"/>
      <c r="BR606" s="44"/>
      <c r="BS606" s="44"/>
      <c r="BT606" s="44"/>
      <c r="BU606" s="44"/>
      <c r="BV606" s="44"/>
      <c r="BW606" s="44"/>
      <c r="BX606" s="44"/>
      <c r="BY606" s="44"/>
      <c r="BZ606" s="44"/>
      <c r="CA606" s="44"/>
      <c r="CB606" s="44"/>
      <c r="CC606" s="44"/>
      <c r="CD606" s="44"/>
      <c r="CE606" s="44"/>
      <c r="CF606" s="44"/>
      <c r="CG606" s="44"/>
      <c r="CH606" s="44"/>
      <c r="CI606" s="44"/>
      <c r="CJ606" s="44"/>
      <c r="CK606" s="44"/>
      <c r="CL606" s="44"/>
      <c r="CM606" s="44"/>
      <c r="CN606" s="44"/>
      <c r="CO606" s="44"/>
      <c r="CP606" s="44"/>
      <c r="CQ606" s="44"/>
      <c r="CR606" s="44"/>
      <c r="CS606" s="44"/>
      <c r="CT606" s="44"/>
      <c r="CU606" s="44"/>
      <c r="CV606" s="44"/>
      <c r="CW606" s="44"/>
      <c r="CX606" s="44"/>
      <c r="CY606" s="44"/>
      <c r="CZ606" s="44"/>
    </row>
    <row r="607" spans="1:104" collapsed="1" x14ac:dyDescent="0.25">
      <c r="A607" s="39" t="e">
        <f>IF(SUM(B608:B637)&gt;5,$C$607,"")</f>
        <v>#REF!</v>
      </c>
      <c r="B607" s="48" t="s">
        <v>84</v>
      </c>
      <c r="C607" s="44" t="s">
        <v>85</v>
      </c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  <c r="AG607" s="44"/>
      <c r="AH607" s="44"/>
      <c r="AI607" s="44"/>
      <c r="AJ607" s="44"/>
      <c r="AK607" s="44"/>
      <c r="AL607" s="44"/>
      <c r="AM607" s="44"/>
      <c r="AN607" s="44"/>
      <c r="AO607" s="44"/>
      <c r="AP607" s="44"/>
      <c r="AQ607" s="44"/>
      <c r="AR607" s="44"/>
      <c r="AS607" s="44"/>
      <c r="AT607" s="44"/>
      <c r="AU607" s="44"/>
      <c r="AV607" s="44"/>
      <c r="AW607" s="44"/>
      <c r="AX607" s="44"/>
      <c r="AY607" s="44"/>
      <c r="AZ607" s="44"/>
      <c r="BA607" s="44"/>
      <c r="BB607" s="44"/>
      <c r="BC607" s="44"/>
      <c r="BD607" s="44"/>
      <c r="BE607" s="44"/>
      <c r="BF607" s="44"/>
      <c r="BG607" s="44"/>
      <c r="BH607" s="44"/>
      <c r="BI607" s="44"/>
      <c r="BJ607" s="44"/>
      <c r="BK607" s="44"/>
      <c r="BL607" s="44"/>
      <c r="BM607" s="44"/>
      <c r="BN607" s="44"/>
      <c r="BO607" s="44"/>
      <c r="BP607" s="44"/>
      <c r="BQ607" s="44"/>
      <c r="BR607" s="44"/>
      <c r="BS607" s="44"/>
      <c r="BT607" s="44"/>
      <c r="BU607" s="44"/>
      <c r="BV607" s="44"/>
      <c r="BW607" s="44"/>
      <c r="BX607" s="44"/>
      <c r="BY607" s="44"/>
      <c r="BZ607" s="44"/>
      <c r="CA607" s="44"/>
      <c r="CB607" s="44"/>
      <c r="CC607" s="44"/>
      <c r="CD607" s="44"/>
      <c r="CE607" s="44"/>
      <c r="CF607" s="44"/>
      <c r="CG607" s="44"/>
      <c r="CH607" s="44"/>
      <c r="CI607" s="44"/>
      <c r="CJ607" s="44"/>
      <c r="CK607" s="44"/>
      <c r="CL607" s="44"/>
      <c r="CM607" s="44"/>
      <c r="CN607" s="44"/>
      <c r="CO607" s="44"/>
      <c r="CP607" s="44"/>
      <c r="CQ607" s="44"/>
      <c r="CR607" s="44"/>
      <c r="CS607" s="44"/>
      <c r="CT607" s="44"/>
      <c r="CU607" s="44"/>
      <c r="CV607" s="44"/>
      <c r="CW607" s="44"/>
      <c r="CX607" s="44"/>
      <c r="CY607" s="44"/>
      <c r="CZ607" s="44"/>
    </row>
    <row r="608" spans="1:104" hidden="1" outlineLevel="1" x14ac:dyDescent="0.25">
      <c r="A608" s="39" t="e">
        <f>IF(AND('Budget Project 1'!A13=#REF!,'Budget Project 1'!D13=""),C$607,"")</f>
        <v>#REF!</v>
      </c>
      <c r="B608" s="44" t="e">
        <f>IF('Budget Project 1'!A13=#REF!,'Budget Project 1'!D13&gt;0,"")</f>
        <v>#REF!</v>
      </c>
      <c r="C608" s="44" t="e">
        <f t="shared" si="15"/>
        <v>#REF!</v>
      </c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  <c r="AG608" s="44"/>
      <c r="AH608" s="44"/>
      <c r="AI608" s="44"/>
      <c r="AJ608" s="44"/>
      <c r="AK608" s="44"/>
      <c r="AL608" s="44"/>
      <c r="AM608" s="44"/>
      <c r="AN608" s="44"/>
      <c r="AO608" s="44"/>
      <c r="AP608" s="44"/>
      <c r="AQ608" s="44"/>
      <c r="AR608" s="44"/>
      <c r="AS608" s="44"/>
      <c r="AT608" s="44"/>
      <c r="AU608" s="44"/>
      <c r="AV608" s="44"/>
      <c r="AW608" s="44"/>
      <c r="AX608" s="44"/>
      <c r="AY608" s="44"/>
      <c r="AZ608" s="44"/>
      <c r="BA608" s="44"/>
      <c r="BB608" s="44"/>
      <c r="BC608" s="44"/>
      <c r="BD608" s="44"/>
      <c r="BE608" s="44"/>
      <c r="BF608" s="44"/>
      <c r="BG608" s="44"/>
      <c r="BH608" s="44"/>
      <c r="BI608" s="44"/>
      <c r="BJ608" s="44"/>
      <c r="BK608" s="44"/>
      <c r="BL608" s="44"/>
      <c r="BM608" s="44"/>
      <c r="BN608" s="44"/>
      <c r="BO608" s="44"/>
      <c r="BP608" s="44"/>
      <c r="BQ608" s="44"/>
      <c r="BR608" s="44"/>
      <c r="BS608" s="44"/>
      <c r="BT608" s="44"/>
      <c r="BU608" s="44"/>
      <c r="BV608" s="44"/>
      <c r="BW608" s="44"/>
      <c r="BX608" s="44"/>
      <c r="BY608" s="44"/>
      <c r="BZ608" s="44"/>
      <c r="CA608" s="44"/>
      <c r="CB608" s="44"/>
      <c r="CC608" s="44"/>
      <c r="CD608" s="44"/>
      <c r="CE608" s="44"/>
      <c r="CF608" s="44"/>
      <c r="CG608" s="44"/>
      <c r="CH608" s="44"/>
      <c r="CI608" s="44"/>
      <c r="CJ608" s="44"/>
      <c r="CK608" s="44"/>
      <c r="CL608" s="44"/>
      <c r="CM608" s="44"/>
      <c r="CN608" s="44"/>
      <c r="CO608" s="44"/>
      <c r="CP608" s="44"/>
      <c r="CQ608" s="44"/>
      <c r="CR608" s="44"/>
      <c r="CS608" s="44"/>
      <c r="CT608" s="44"/>
      <c r="CU608" s="44"/>
      <c r="CV608" s="44"/>
      <c r="CW608" s="44"/>
      <c r="CX608" s="44"/>
      <c r="CY608" s="44"/>
      <c r="CZ608" s="44"/>
    </row>
    <row r="609" spans="1:104" hidden="1" outlineLevel="1" x14ac:dyDescent="0.25">
      <c r="A609" s="39" t="e">
        <f>IF(AND('Budget Project 1'!A14=#REF!,'Budget Project 1'!D14=""),C$607,"")</f>
        <v>#REF!</v>
      </c>
      <c r="B609" s="44" t="e">
        <f>IF('Budget Project 1'!A14=#REF!,'Budget Project 1'!D14&gt;0,"")</f>
        <v>#REF!</v>
      </c>
      <c r="C609" s="44" t="e">
        <f t="shared" si="15"/>
        <v>#REF!</v>
      </c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  <c r="AG609" s="44"/>
      <c r="AH609" s="44"/>
      <c r="AI609" s="44"/>
      <c r="AJ609" s="44"/>
      <c r="AK609" s="44"/>
      <c r="AL609" s="44"/>
      <c r="AM609" s="44"/>
      <c r="AN609" s="44"/>
      <c r="AO609" s="44"/>
      <c r="AP609" s="44"/>
      <c r="AQ609" s="44"/>
      <c r="AR609" s="44"/>
      <c r="AS609" s="44"/>
      <c r="AT609" s="44"/>
      <c r="AU609" s="44"/>
      <c r="AV609" s="44"/>
      <c r="AW609" s="44"/>
      <c r="AX609" s="44"/>
      <c r="AY609" s="44"/>
      <c r="AZ609" s="44"/>
      <c r="BA609" s="44"/>
      <c r="BB609" s="44"/>
      <c r="BC609" s="44"/>
      <c r="BD609" s="44"/>
      <c r="BE609" s="44"/>
      <c r="BF609" s="44"/>
      <c r="BG609" s="44"/>
      <c r="BH609" s="44"/>
      <c r="BI609" s="44"/>
      <c r="BJ609" s="44"/>
      <c r="BK609" s="44"/>
      <c r="BL609" s="44"/>
      <c r="BM609" s="44"/>
      <c r="BN609" s="44"/>
      <c r="BO609" s="44"/>
      <c r="BP609" s="44"/>
      <c r="BQ609" s="44"/>
      <c r="BR609" s="44"/>
      <c r="BS609" s="44"/>
      <c r="BT609" s="44"/>
      <c r="BU609" s="44"/>
      <c r="BV609" s="44"/>
      <c r="BW609" s="44"/>
      <c r="BX609" s="44"/>
      <c r="BY609" s="44"/>
      <c r="BZ609" s="44"/>
      <c r="CA609" s="44"/>
      <c r="CB609" s="44"/>
      <c r="CC609" s="44"/>
      <c r="CD609" s="44"/>
      <c r="CE609" s="44"/>
      <c r="CF609" s="44"/>
      <c r="CG609" s="44"/>
      <c r="CH609" s="44"/>
      <c r="CI609" s="44"/>
      <c r="CJ609" s="44"/>
      <c r="CK609" s="44"/>
      <c r="CL609" s="44"/>
      <c r="CM609" s="44"/>
      <c r="CN609" s="44"/>
      <c r="CO609" s="44"/>
      <c r="CP609" s="44"/>
      <c r="CQ609" s="44"/>
      <c r="CR609" s="44"/>
      <c r="CS609" s="44"/>
      <c r="CT609" s="44"/>
      <c r="CU609" s="44"/>
      <c r="CV609" s="44"/>
      <c r="CW609" s="44"/>
      <c r="CX609" s="44"/>
      <c r="CY609" s="44"/>
      <c r="CZ609" s="44"/>
    </row>
    <row r="610" spans="1:104" hidden="1" outlineLevel="1" x14ac:dyDescent="0.25">
      <c r="A610" s="39" t="e">
        <f>IF(AND('Budget Project 1'!A15=#REF!,'Budget Project 1'!D15=""),C$607,"")</f>
        <v>#REF!</v>
      </c>
      <c r="B610" s="44" t="e">
        <f>IF('Budget Project 1'!A15=#REF!,'Budget Project 1'!D15&gt;0,"")</f>
        <v>#REF!</v>
      </c>
      <c r="C610" s="44" t="e">
        <f t="shared" si="15"/>
        <v>#REF!</v>
      </c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  <c r="AG610" s="44"/>
      <c r="AH610" s="44"/>
      <c r="AI610" s="44"/>
      <c r="AJ610" s="44"/>
      <c r="AK610" s="44"/>
      <c r="AL610" s="44"/>
      <c r="AM610" s="44"/>
      <c r="AN610" s="44"/>
      <c r="AO610" s="44"/>
      <c r="AP610" s="44"/>
      <c r="AQ610" s="44"/>
      <c r="AR610" s="44"/>
      <c r="AS610" s="44"/>
      <c r="AT610" s="44"/>
      <c r="AU610" s="44"/>
      <c r="AV610" s="44"/>
      <c r="AW610" s="44"/>
      <c r="AX610" s="44"/>
      <c r="AY610" s="44"/>
      <c r="AZ610" s="44"/>
      <c r="BA610" s="44"/>
      <c r="BB610" s="44"/>
      <c r="BC610" s="44"/>
      <c r="BD610" s="44"/>
      <c r="BE610" s="44"/>
      <c r="BF610" s="44"/>
      <c r="BG610" s="44"/>
      <c r="BH610" s="44"/>
      <c r="BI610" s="44"/>
      <c r="BJ610" s="44"/>
      <c r="BK610" s="44"/>
      <c r="BL610" s="44"/>
      <c r="BM610" s="44"/>
      <c r="BN610" s="44"/>
      <c r="BO610" s="44"/>
      <c r="BP610" s="44"/>
      <c r="BQ610" s="44"/>
      <c r="BR610" s="44"/>
      <c r="BS610" s="44"/>
      <c r="BT610" s="44"/>
      <c r="BU610" s="44"/>
      <c r="BV610" s="44"/>
      <c r="BW610" s="44"/>
      <c r="BX610" s="44"/>
      <c r="BY610" s="44"/>
      <c r="BZ610" s="44"/>
      <c r="CA610" s="44"/>
      <c r="CB610" s="44"/>
      <c r="CC610" s="44"/>
      <c r="CD610" s="44"/>
      <c r="CE610" s="44"/>
      <c r="CF610" s="44"/>
      <c r="CG610" s="44"/>
      <c r="CH610" s="44"/>
      <c r="CI610" s="44"/>
      <c r="CJ610" s="44"/>
      <c r="CK610" s="44"/>
      <c r="CL610" s="44"/>
      <c r="CM610" s="44"/>
      <c r="CN610" s="44"/>
      <c r="CO610" s="44"/>
      <c r="CP610" s="44"/>
      <c r="CQ610" s="44"/>
      <c r="CR610" s="44"/>
      <c r="CS610" s="44"/>
      <c r="CT610" s="44"/>
      <c r="CU610" s="44"/>
      <c r="CV610" s="44"/>
      <c r="CW610" s="44"/>
      <c r="CX610" s="44"/>
      <c r="CY610" s="44"/>
      <c r="CZ610" s="44"/>
    </row>
    <row r="611" spans="1:104" hidden="1" outlineLevel="1" x14ac:dyDescent="0.25">
      <c r="A611" s="39" t="e">
        <f>IF(AND('Budget Project 1'!A16=#REF!,'Budget Project 1'!D16=""),C$607,"")</f>
        <v>#REF!</v>
      </c>
      <c r="B611" s="44" t="e">
        <f>IF('Budget Project 1'!A16=#REF!,'Budget Project 1'!D16&gt;0,"")</f>
        <v>#REF!</v>
      </c>
      <c r="C611" s="44" t="e">
        <f t="shared" si="15"/>
        <v>#REF!</v>
      </c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  <c r="AG611" s="44"/>
      <c r="AH611" s="44"/>
      <c r="AI611" s="44"/>
      <c r="AJ611" s="44"/>
      <c r="AK611" s="44"/>
      <c r="AL611" s="44"/>
      <c r="AM611" s="44"/>
      <c r="AN611" s="44"/>
      <c r="AO611" s="44"/>
      <c r="AP611" s="44"/>
      <c r="AQ611" s="44"/>
      <c r="AR611" s="44"/>
      <c r="AS611" s="44"/>
      <c r="AT611" s="44"/>
      <c r="AU611" s="44"/>
      <c r="AV611" s="44"/>
      <c r="AW611" s="44"/>
      <c r="AX611" s="44"/>
      <c r="AY611" s="44"/>
      <c r="AZ611" s="44"/>
      <c r="BA611" s="44"/>
      <c r="BB611" s="44"/>
      <c r="BC611" s="44"/>
      <c r="BD611" s="44"/>
      <c r="BE611" s="44"/>
      <c r="BF611" s="44"/>
      <c r="BG611" s="44"/>
      <c r="BH611" s="44"/>
      <c r="BI611" s="44"/>
      <c r="BJ611" s="44"/>
      <c r="BK611" s="44"/>
      <c r="BL611" s="44"/>
      <c r="BM611" s="44"/>
      <c r="BN611" s="44"/>
      <c r="BO611" s="44"/>
      <c r="BP611" s="44"/>
      <c r="BQ611" s="44"/>
      <c r="BR611" s="44"/>
      <c r="BS611" s="44"/>
      <c r="BT611" s="44"/>
      <c r="BU611" s="44"/>
      <c r="BV611" s="44"/>
      <c r="BW611" s="44"/>
      <c r="BX611" s="44"/>
      <c r="BY611" s="44"/>
      <c r="BZ611" s="44"/>
      <c r="CA611" s="44"/>
      <c r="CB611" s="44"/>
      <c r="CC611" s="44"/>
      <c r="CD611" s="44"/>
      <c r="CE611" s="44"/>
      <c r="CF611" s="44"/>
      <c r="CG611" s="44"/>
      <c r="CH611" s="44"/>
      <c r="CI611" s="44"/>
      <c r="CJ611" s="44"/>
      <c r="CK611" s="44"/>
      <c r="CL611" s="44"/>
      <c r="CM611" s="44"/>
      <c r="CN611" s="44"/>
      <c r="CO611" s="44"/>
      <c r="CP611" s="44"/>
      <c r="CQ611" s="44"/>
      <c r="CR611" s="44"/>
      <c r="CS611" s="44"/>
      <c r="CT611" s="44"/>
      <c r="CU611" s="44"/>
      <c r="CV611" s="44"/>
      <c r="CW611" s="44"/>
      <c r="CX611" s="44"/>
      <c r="CY611" s="44"/>
      <c r="CZ611" s="44"/>
    </row>
    <row r="612" spans="1:104" hidden="1" outlineLevel="1" x14ac:dyDescent="0.25">
      <c r="A612" s="39" t="e">
        <f>IF(AND('Budget Project 1'!A17=#REF!,'Budget Project 1'!D17=""),C$607,"")</f>
        <v>#REF!</v>
      </c>
      <c r="B612" s="44" t="e">
        <f>IF('Budget Project 1'!A17=#REF!,'Budget Project 1'!D17&gt;0,"")</f>
        <v>#REF!</v>
      </c>
      <c r="C612" s="44" t="e">
        <f t="shared" si="15"/>
        <v>#REF!</v>
      </c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  <c r="AG612" s="44"/>
      <c r="AH612" s="44"/>
      <c r="AI612" s="44"/>
      <c r="AJ612" s="44"/>
      <c r="AK612" s="44"/>
      <c r="AL612" s="44"/>
      <c r="AM612" s="44"/>
      <c r="AN612" s="44"/>
      <c r="AO612" s="44"/>
      <c r="AP612" s="44"/>
      <c r="AQ612" s="44"/>
      <c r="AR612" s="44"/>
      <c r="AS612" s="44"/>
      <c r="AT612" s="44"/>
      <c r="AU612" s="44"/>
      <c r="AV612" s="44"/>
      <c r="AW612" s="44"/>
      <c r="AX612" s="44"/>
      <c r="AY612" s="44"/>
      <c r="AZ612" s="44"/>
      <c r="BA612" s="44"/>
      <c r="BB612" s="44"/>
      <c r="BC612" s="44"/>
      <c r="BD612" s="44"/>
      <c r="BE612" s="44"/>
      <c r="BF612" s="44"/>
      <c r="BG612" s="44"/>
      <c r="BH612" s="44"/>
      <c r="BI612" s="44"/>
      <c r="BJ612" s="44"/>
      <c r="BK612" s="44"/>
      <c r="BL612" s="44"/>
      <c r="BM612" s="44"/>
      <c r="BN612" s="44"/>
      <c r="BO612" s="44"/>
      <c r="BP612" s="44"/>
      <c r="BQ612" s="44"/>
      <c r="BR612" s="44"/>
      <c r="BS612" s="44"/>
      <c r="BT612" s="44"/>
      <c r="BU612" s="44"/>
      <c r="BV612" s="44"/>
      <c r="BW612" s="44"/>
      <c r="BX612" s="44"/>
      <c r="BY612" s="44"/>
      <c r="BZ612" s="44"/>
      <c r="CA612" s="44"/>
      <c r="CB612" s="44"/>
      <c r="CC612" s="44"/>
      <c r="CD612" s="44"/>
      <c r="CE612" s="44"/>
      <c r="CF612" s="44"/>
      <c r="CG612" s="44"/>
      <c r="CH612" s="44"/>
      <c r="CI612" s="44"/>
      <c r="CJ612" s="44"/>
      <c r="CK612" s="44"/>
      <c r="CL612" s="44"/>
      <c r="CM612" s="44"/>
      <c r="CN612" s="44"/>
      <c r="CO612" s="44"/>
      <c r="CP612" s="44"/>
      <c r="CQ612" s="44"/>
      <c r="CR612" s="44"/>
      <c r="CS612" s="44"/>
      <c r="CT612" s="44"/>
      <c r="CU612" s="44"/>
      <c r="CV612" s="44"/>
      <c r="CW612" s="44"/>
      <c r="CX612" s="44"/>
      <c r="CY612" s="44"/>
      <c r="CZ612" s="44"/>
    </row>
    <row r="613" spans="1:104" hidden="1" outlineLevel="1" x14ac:dyDescent="0.25">
      <c r="A613" s="39" t="e">
        <f>IF(AND('Budget Project 1'!#REF!=#REF!,'Budget Project 1'!#REF!=""),C$607,"")</f>
        <v>#REF!</v>
      </c>
      <c r="B613" s="44" t="e">
        <f>IF('Budget Project 1'!#REF!=#REF!,'Budget Project 1'!#REF!&gt;0,"")</f>
        <v>#REF!</v>
      </c>
      <c r="C613" s="44" t="e">
        <f t="shared" si="15"/>
        <v>#REF!</v>
      </c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  <c r="AG613" s="44"/>
      <c r="AH613" s="44"/>
      <c r="AI613" s="44"/>
      <c r="AJ613" s="44"/>
      <c r="AK613" s="44"/>
      <c r="AL613" s="44"/>
      <c r="AM613" s="44"/>
      <c r="AN613" s="44"/>
      <c r="AO613" s="44"/>
      <c r="AP613" s="44"/>
      <c r="AQ613" s="44"/>
      <c r="AR613" s="44"/>
      <c r="AS613" s="44"/>
      <c r="AT613" s="44"/>
      <c r="AU613" s="44"/>
      <c r="AV613" s="44"/>
      <c r="AW613" s="44"/>
      <c r="AX613" s="44"/>
      <c r="AY613" s="44"/>
      <c r="AZ613" s="44"/>
      <c r="BA613" s="44"/>
      <c r="BB613" s="44"/>
      <c r="BC613" s="44"/>
      <c r="BD613" s="44"/>
      <c r="BE613" s="44"/>
      <c r="BF613" s="44"/>
      <c r="BG613" s="44"/>
      <c r="BH613" s="44"/>
      <c r="BI613" s="44"/>
      <c r="BJ613" s="44"/>
      <c r="BK613" s="44"/>
      <c r="BL613" s="44"/>
      <c r="BM613" s="44"/>
      <c r="BN613" s="44"/>
      <c r="BO613" s="44"/>
      <c r="BP613" s="44"/>
      <c r="BQ613" s="44"/>
      <c r="BR613" s="44"/>
      <c r="BS613" s="44"/>
      <c r="BT613" s="44"/>
      <c r="BU613" s="44"/>
      <c r="BV613" s="44"/>
      <c r="BW613" s="44"/>
      <c r="BX613" s="44"/>
      <c r="BY613" s="44"/>
      <c r="BZ613" s="44"/>
      <c r="CA613" s="44"/>
      <c r="CB613" s="44"/>
      <c r="CC613" s="44"/>
      <c r="CD613" s="44"/>
      <c r="CE613" s="44"/>
      <c r="CF613" s="44"/>
      <c r="CG613" s="44"/>
      <c r="CH613" s="44"/>
      <c r="CI613" s="44"/>
      <c r="CJ613" s="44"/>
      <c r="CK613" s="44"/>
      <c r="CL613" s="44"/>
      <c r="CM613" s="44"/>
      <c r="CN613" s="44"/>
      <c r="CO613" s="44"/>
      <c r="CP613" s="44"/>
      <c r="CQ613" s="44"/>
      <c r="CR613" s="44"/>
      <c r="CS613" s="44"/>
      <c r="CT613" s="44"/>
      <c r="CU613" s="44"/>
      <c r="CV613" s="44"/>
      <c r="CW613" s="44"/>
      <c r="CX613" s="44"/>
      <c r="CY613" s="44"/>
      <c r="CZ613" s="44"/>
    </row>
    <row r="614" spans="1:104" hidden="1" outlineLevel="1" x14ac:dyDescent="0.25">
      <c r="A614" s="39" t="e">
        <f>IF(AND('Budget Project 1'!#REF!=#REF!,'Budget Project 1'!#REF!=""),C$607,"")</f>
        <v>#REF!</v>
      </c>
      <c r="B614" s="44" t="e">
        <f>IF('Budget Project 1'!#REF!=#REF!,'Budget Project 1'!#REF!&gt;0,"")</f>
        <v>#REF!</v>
      </c>
      <c r="C614" s="44" t="e">
        <f t="shared" si="15"/>
        <v>#REF!</v>
      </c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  <c r="AG614" s="44"/>
      <c r="AH614" s="44"/>
      <c r="AI614" s="44"/>
      <c r="AJ614" s="44"/>
      <c r="AK614" s="44"/>
      <c r="AL614" s="44"/>
      <c r="AM614" s="44"/>
      <c r="AN614" s="44"/>
      <c r="AO614" s="44"/>
      <c r="AP614" s="44"/>
      <c r="AQ614" s="44"/>
      <c r="AR614" s="44"/>
      <c r="AS614" s="44"/>
      <c r="AT614" s="44"/>
      <c r="AU614" s="44"/>
      <c r="AV614" s="44"/>
      <c r="AW614" s="44"/>
      <c r="AX614" s="44"/>
      <c r="AY614" s="44"/>
      <c r="AZ614" s="44"/>
      <c r="BA614" s="44"/>
      <c r="BB614" s="44"/>
      <c r="BC614" s="44"/>
      <c r="BD614" s="44"/>
      <c r="BE614" s="44"/>
      <c r="BF614" s="44"/>
      <c r="BG614" s="44"/>
      <c r="BH614" s="44"/>
      <c r="BI614" s="44"/>
      <c r="BJ614" s="44"/>
      <c r="BK614" s="44"/>
      <c r="BL614" s="44"/>
      <c r="BM614" s="44"/>
      <c r="BN614" s="44"/>
      <c r="BO614" s="44"/>
      <c r="BP614" s="44"/>
      <c r="BQ614" s="44"/>
      <c r="BR614" s="44"/>
      <c r="BS614" s="44"/>
      <c r="BT614" s="44"/>
      <c r="BU614" s="44"/>
      <c r="BV614" s="44"/>
      <c r="BW614" s="44"/>
      <c r="BX614" s="44"/>
      <c r="BY614" s="44"/>
      <c r="BZ614" s="44"/>
      <c r="CA614" s="44"/>
      <c r="CB614" s="44"/>
      <c r="CC614" s="44"/>
      <c r="CD614" s="44"/>
      <c r="CE614" s="44"/>
      <c r="CF614" s="44"/>
      <c r="CG614" s="44"/>
      <c r="CH614" s="44"/>
      <c r="CI614" s="44"/>
      <c r="CJ614" s="44"/>
      <c r="CK614" s="44"/>
      <c r="CL614" s="44"/>
      <c r="CM614" s="44"/>
      <c r="CN614" s="44"/>
      <c r="CO614" s="44"/>
      <c r="CP614" s="44"/>
      <c r="CQ614" s="44"/>
      <c r="CR614" s="44"/>
      <c r="CS614" s="44"/>
      <c r="CT614" s="44"/>
      <c r="CU614" s="44"/>
      <c r="CV614" s="44"/>
      <c r="CW614" s="44"/>
      <c r="CX614" s="44"/>
      <c r="CY614" s="44"/>
      <c r="CZ614" s="44"/>
    </row>
    <row r="615" spans="1:104" hidden="1" outlineLevel="1" x14ac:dyDescent="0.25">
      <c r="A615" s="39" t="e">
        <f>IF(AND('Budget Project 1'!#REF!=#REF!,'Budget Project 1'!#REF!=""),C$607,"")</f>
        <v>#REF!</v>
      </c>
      <c r="B615" s="44" t="e">
        <f>IF('Budget Project 1'!#REF!=#REF!,'Budget Project 1'!#REF!&gt;0,"")</f>
        <v>#REF!</v>
      </c>
      <c r="C615" s="44" t="e">
        <f t="shared" si="15"/>
        <v>#REF!</v>
      </c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  <c r="AG615" s="44"/>
      <c r="AH615" s="44"/>
      <c r="AI615" s="44"/>
      <c r="AJ615" s="44"/>
      <c r="AK615" s="44"/>
      <c r="AL615" s="44"/>
      <c r="AM615" s="44"/>
      <c r="AN615" s="44"/>
      <c r="AO615" s="44"/>
      <c r="AP615" s="44"/>
      <c r="AQ615" s="44"/>
      <c r="AR615" s="44"/>
      <c r="AS615" s="44"/>
      <c r="AT615" s="44"/>
      <c r="AU615" s="44"/>
      <c r="AV615" s="44"/>
      <c r="AW615" s="44"/>
      <c r="AX615" s="44"/>
      <c r="AY615" s="44"/>
      <c r="AZ615" s="44"/>
      <c r="BA615" s="44"/>
      <c r="BB615" s="44"/>
      <c r="BC615" s="44"/>
      <c r="BD615" s="44"/>
      <c r="BE615" s="44"/>
      <c r="BF615" s="44"/>
      <c r="BG615" s="44"/>
      <c r="BH615" s="44"/>
      <c r="BI615" s="44"/>
      <c r="BJ615" s="44"/>
      <c r="BK615" s="44"/>
      <c r="BL615" s="44"/>
      <c r="BM615" s="44"/>
      <c r="BN615" s="44"/>
      <c r="BO615" s="44"/>
      <c r="BP615" s="44"/>
      <c r="BQ615" s="44"/>
      <c r="BR615" s="44"/>
      <c r="BS615" s="44"/>
      <c r="BT615" s="44"/>
      <c r="BU615" s="44"/>
      <c r="BV615" s="44"/>
      <c r="BW615" s="44"/>
      <c r="BX615" s="44"/>
      <c r="BY615" s="44"/>
      <c r="BZ615" s="44"/>
      <c r="CA615" s="44"/>
      <c r="CB615" s="44"/>
      <c r="CC615" s="44"/>
      <c r="CD615" s="44"/>
      <c r="CE615" s="44"/>
      <c r="CF615" s="44"/>
      <c r="CG615" s="44"/>
      <c r="CH615" s="44"/>
      <c r="CI615" s="44"/>
      <c r="CJ615" s="44"/>
      <c r="CK615" s="44"/>
      <c r="CL615" s="44"/>
      <c r="CM615" s="44"/>
      <c r="CN615" s="44"/>
      <c r="CO615" s="44"/>
      <c r="CP615" s="44"/>
      <c r="CQ615" s="44"/>
      <c r="CR615" s="44"/>
      <c r="CS615" s="44"/>
      <c r="CT615" s="44"/>
      <c r="CU615" s="44"/>
      <c r="CV615" s="44"/>
      <c r="CW615" s="44"/>
      <c r="CX615" s="44"/>
      <c r="CY615" s="44"/>
      <c r="CZ615" s="44"/>
    </row>
    <row r="616" spans="1:104" hidden="1" outlineLevel="1" x14ac:dyDescent="0.25">
      <c r="A616" s="39" t="e">
        <f>IF(AND('Budget Project 1'!#REF!=#REF!,'Budget Project 1'!#REF!=""),C$607,"")</f>
        <v>#REF!</v>
      </c>
      <c r="B616" s="44" t="e">
        <f>IF('Budget Project 1'!#REF!=#REF!,'Budget Project 1'!#REF!&gt;0,"")</f>
        <v>#REF!</v>
      </c>
      <c r="C616" s="44" t="e">
        <f t="shared" si="15"/>
        <v>#REF!</v>
      </c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  <c r="AG616" s="44"/>
      <c r="AH616" s="44"/>
      <c r="AI616" s="44"/>
      <c r="AJ616" s="44"/>
      <c r="AK616" s="44"/>
      <c r="AL616" s="44"/>
      <c r="AM616" s="44"/>
      <c r="AN616" s="44"/>
      <c r="AO616" s="44"/>
      <c r="AP616" s="44"/>
      <c r="AQ616" s="44"/>
      <c r="AR616" s="44"/>
      <c r="AS616" s="44"/>
      <c r="AT616" s="44"/>
      <c r="AU616" s="44"/>
      <c r="AV616" s="44"/>
      <c r="AW616" s="44"/>
      <c r="AX616" s="44"/>
      <c r="AY616" s="44"/>
      <c r="AZ616" s="44"/>
      <c r="BA616" s="44"/>
      <c r="BB616" s="44"/>
      <c r="BC616" s="44"/>
      <c r="BD616" s="44"/>
      <c r="BE616" s="44"/>
      <c r="BF616" s="44"/>
      <c r="BG616" s="44"/>
      <c r="BH616" s="44"/>
      <c r="BI616" s="44"/>
      <c r="BJ616" s="44"/>
      <c r="BK616" s="44"/>
      <c r="BL616" s="44"/>
      <c r="BM616" s="44"/>
      <c r="BN616" s="44"/>
      <c r="BO616" s="44"/>
      <c r="BP616" s="44"/>
      <c r="BQ616" s="44"/>
      <c r="BR616" s="44"/>
      <c r="BS616" s="44"/>
      <c r="BT616" s="44"/>
      <c r="BU616" s="44"/>
      <c r="BV616" s="44"/>
      <c r="BW616" s="44"/>
      <c r="BX616" s="44"/>
      <c r="BY616" s="44"/>
      <c r="BZ616" s="44"/>
      <c r="CA616" s="44"/>
      <c r="CB616" s="44"/>
      <c r="CC616" s="44"/>
      <c r="CD616" s="44"/>
      <c r="CE616" s="44"/>
      <c r="CF616" s="44"/>
      <c r="CG616" s="44"/>
      <c r="CH616" s="44"/>
      <c r="CI616" s="44"/>
      <c r="CJ616" s="44"/>
      <c r="CK616" s="44"/>
      <c r="CL616" s="44"/>
      <c r="CM616" s="44"/>
      <c r="CN616" s="44"/>
      <c r="CO616" s="44"/>
      <c r="CP616" s="44"/>
      <c r="CQ616" s="44"/>
      <c r="CR616" s="44"/>
      <c r="CS616" s="44"/>
      <c r="CT616" s="44"/>
      <c r="CU616" s="44"/>
      <c r="CV616" s="44"/>
      <c r="CW616" s="44"/>
      <c r="CX616" s="44"/>
      <c r="CY616" s="44"/>
      <c r="CZ616" s="44"/>
    </row>
    <row r="617" spans="1:104" hidden="1" outlineLevel="1" x14ac:dyDescent="0.25">
      <c r="A617" s="39" t="e">
        <f>IF(AND('Budget Project 1'!#REF!=#REF!,'Budget Project 1'!#REF!=""),C$607,"")</f>
        <v>#REF!</v>
      </c>
      <c r="B617" s="44" t="e">
        <f>IF('Budget Project 1'!#REF!=#REF!,'Budget Project 1'!#REF!&gt;0,"")</f>
        <v>#REF!</v>
      </c>
      <c r="C617" s="44" t="e">
        <f t="shared" si="15"/>
        <v>#REF!</v>
      </c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  <c r="AG617" s="44"/>
      <c r="AH617" s="44"/>
      <c r="AI617" s="44"/>
      <c r="AJ617" s="44"/>
      <c r="AK617" s="44"/>
      <c r="AL617" s="44"/>
      <c r="AM617" s="44"/>
      <c r="AN617" s="44"/>
      <c r="AO617" s="44"/>
      <c r="AP617" s="44"/>
      <c r="AQ617" s="44"/>
      <c r="AR617" s="44"/>
      <c r="AS617" s="44"/>
      <c r="AT617" s="44"/>
      <c r="AU617" s="44"/>
      <c r="AV617" s="44"/>
      <c r="AW617" s="44"/>
      <c r="AX617" s="44"/>
      <c r="AY617" s="44"/>
      <c r="AZ617" s="44"/>
      <c r="BA617" s="44"/>
      <c r="BB617" s="44"/>
      <c r="BC617" s="44"/>
      <c r="BD617" s="44"/>
      <c r="BE617" s="44"/>
      <c r="BF617" s="44"/>
      <c r="BG617" s="44"/>
      <c r="BH617" s="44"/>
      <c r="BI617" s="44"/>
      <c r="BJ617" s="44"/>
      <c r="BK617" s="44"/>
      <c r="BL617" s="44"/>
      <c r="BM617" s="44"/>
      <c r="BN617" s="44"/>
      <c r="BO617" s="44"/>
      <c r="BP617" s="44"/>
      <c r="BQ617" s="44"/>
      <c r="BR617" s="44"/>
      <c r="BS617" s="44"/>
      <c r="BT617" s="44"/>
      <c r="BU617" s="44"/>
      <c r="BV617" s="44"/>
      <c r="BW617" s="44"/>
      <c r="BX617" s="44"/>
      <c r="BY617" s="44"/>
      <c r="BZ617" s="44"/>
      <c r="CA617" s="44"/>
      <c r="CB617" s="44"/>
      <c r="CC617" s="44"/>
      <c r="CD617" s="44"/>
      <c r="CE617" s="44"/>
      <c r="CF617" s="44"/>
      <c r="CG617" s="44"/>
      <c r="CH617" s="44"/>
      <c r="CI617" s="44"/>
      <c r="CJ617" s="44"/>
      <c r="CK617" s="44"/>
      <c r="CL617" s="44"/>
      <c r="CM617" s="44"/>
      <c r="CN617" s="44"/>
      <c r="CO617" s="44"/>
      <c r="CP617" s="44"/>
      <c r="CQ617" s="44"/>
      <c r="CR617" s="44"/>
      <c r="CS617" s="44"/>
      <c r="CT617" s="44"/>
      <c r="CU617" s="44"/>
      <c r="CV617" s="44"/>
      <c r="CW617" s="44"/>
      <c r="CX617" s="44"/>
      <c r="CY617" s="44"/>
      <c r="CZ617" s="44"/>
    </row>
    <row r="618" spans="1:104" hidden="1" outlineLevel="1" x14ac:dyDescent="0.25">
      <c r="A618" s="39" t="e">
        <f>IF(AND('Budget Project 1'!#REF!=#REF!,'Budget Project 1'!#REF!=""),C$607,"")</f>
        <v>#REF!</v>
      </c>
      <c r="B618" s="44" t="e">
        <f>IF('Budget Project 1'!#REF!=#REF!,'Budget Project 1'!#REF!&gt;0,"")</f>
        <v>#REF!</v>
      </c>
      <c r="C618" s="44" t="e">
        <f t="shared" si="15"/>
        <v>#REF!</v>
      </c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  <c r="AG618" s="44"/>
      <c r="AH618" s="44"/>
      <c r="AI618" s="44"/>
      <c r="AJ618" s="44"/>
      <c r="AK618" s="44"/>
      <c r="AL618" s="44"/>
      <c r="AM618" s="44"/>
      <c r="AN618" s="44"/>
      <c r="AO618" s="44"/>
      <c r="AP618" s="44"/>
      <c r="AQ618" s="44"/>
      <c r="AR618" s="44"/>
      <c r="AS618" s="44"/>
      <c r="AT618" s="44"/>
      <c r="AU618" s="44"/>
      <c r="AV618" s="44"/>
      <c r="AW618" s="44"/>
      <c r="AX618" s="44"/>
      <c r="AY618" s="44"/>
      <c r="AZ618" s="44"/>
      <c r="BA618" s="44"/>
      <c r="BB618" s="44"/>
      <c r="BC618" s="44"/>
      <c r="BD618" s="44"/>
      <c r="BE618" s="44"/>
      <c r="BF618" s="44"/>
      <c r="BG618" s="44"/>
      <c r="BH618" s="44"/>
      <c r="BI618" s="44"/>
      <c r="BJ618" s="44"/>
      <c r="BK618" s="44"/>
      <c r="BL618" s="44"/>
      <c r="BM618" s="44"/>
      <c r="BN618" s="44"/>
      <c r="BO618" s="44"/>
      <c r="BP618" s="44"/>
      <c r="BQ618" s="44"/>
      <c r="BR618" s="44"/>
      <c r="BS618" s="44"/>
      <c r="BT618" s="44"/>
      <c r="BU618" s="44"/>
      <c r="BV618" s="44"/>
      <c r="BW618" s="44"/>
      <c r="BX618" s="44"/>
      <c r="BY618" s="44"/>
      <c r="BZ618" s="44"/>
      <c r="CA618" s="44"/>
      <c r="CB618" s="44"/>
      <c r="CC618" s="44"/>
      <c r="CD618" s="44"/>
      <c r="CE618" s="44"/>
      <c r="CF618" s="44"/>
      <c r="CG618" s="44"/>
      <c r="CH618" s="44"/>
      <c r="CI618" s="44"/>
      <c r="CJ618" s="44"/>
      <c r="CK618" s="44"/>
      <c r="CL618" s="44"/>
      <c r="CM618" s="44"/>
      <c r="CN618" s="44"/>
      <c r="CO618" s="44"/>
      <c r="CP618" s="44"/>
      <c r="CQ618" s="44"/>
      <c r="CR618" s="44"/>
      <c r="CS618" s="44"/>
      <c r="CT618" s="44"/>
      <c r="CU618" s="44"/>
      <c r="CV618" s="44"/>
      <c r="CW618" s="44"/>
      <c r="CX618" s="44"/>
      <c r="CY618" s="44"/>
      <c r="CZ618" s="44"/>
    </row>
    <row r="619" spans="1:104" hidden="1" outlineLevel="1" x14ac:dyDescent="0.25">
      <c r="A619" s="39" t="e">
        <f>IF(AND('Budget Project 1'!#REF!=#REF!,'Budget Project 1'!#REF!=""),C$607,"")</f>
        <v>#REF!</v>
      </c>
      <c r="B619" s="44" t="e">
        <f>IF('Budget Project 1'!#REF!=#REF!,'Budget Project 1'!#REF!&gt;0,"")</f>
        <v>#REF!</v>
      </c>
      <c r="C619" s="44" t="e">
        <f t="shared" si="15"/>
        <v>#REF!</v>
      </c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  <c r="AG619" s="44"/>
      <c r="AH619" s="44"/>
      <c r="AI619" s="44"/>
      <c r="AJ619" s="44"/>
      <c r="AK619" s="44"/>
      <c r="AL619" s="44"/>
      <c r="AM619" s="44"/>
      <c r="AN619" s="44"/>
      <c r="AO619" s="44"/>
      <c r="AP619" s="44"/>
      <c r="AQ619" s="44"/>
      <c r="AR619" s="44"/>
      <c r="AS619" s="44"/>
      <c r="AT619" s="44"/>
      <c r="AU619" s="44"/>
      <c r="AV619" s="44"/>
      <c r="AW619" s="44"/>
      <c r="AX619" s="44"/>
      <c r="AY619" s="44"/>
      <c r="AZ619" s="44"/>
      <c r="BA619" s="44"/>
      <c r="BB619" s="44"/>
      <c r="BC619" s="44"/>
      <c r="BD619" s="44"/>
      <c r="BE619" s="44"/>
      <c r="BF619" s="44"/>
      <c r="BG619" s="44"/>
      <c r="BH619" s="44"/>
      <c r="BI619" s="44"/>
      <c r="BJ619" s="44"/>
      <c r="BK619" s="44"/>
      <c r="BL619" s="44"/>
      <c r="BM619" s="44"/>
      <c r="BN619" s="44"/>
      <c r="BO619" s="44"/>
      <c r="BP619" s="44"/>
      <c r="BQ619" s="44"/>
      <c r="BR619" s="44"/>
      <c r="BS619" s="44"/>
      <c r="BT619" s="44"/>
      <c r="BU619" s="44"/>
      <c r="BV619" s="44"/>
      <c r="BW619" s="44"/>
      <c r="BX619" s="44"/>
      <c r="BY619" s="44"/>
      <c r="BZ619" s="44"/>
      <c r="CA619" s="44"/>
      <c r="CB619" s="44"/>
      <c r="CC619" s="44"/>
      <c r="CD619" s="44"/>
      <c r="CE619" s="44"/>
      <c r="CF619" s="44"/>
      <c r="CG619" s="44"/>
      <c r="CH619" s="44"/>
      <c r="CI619" s="44"/>
      <c r="CJ619" s="44"/>
      <c r="CK619" s="44"/>
      <c r="CL619" s="44"/>
      <c r="CM619" s="44"/>
      <c r="CN619" s="44"/>
      <c r="CO619" s="44"/>
      <c r="CP619" s="44"/>
      <c r="CQ619" s="44"/>
      <c r="CR619" s="44"/>
      <c r="CS619" s="44"/>
      <c r="CT619" s="44"/>
      <c r="CU619" s="44"/>
      <c r="CV619" s="44"/>
      <c r="CW619" s="44"/>
      <c r="CX619" s="44"/>
      <c r="CY619" s="44"/>
      <c r="CZ619" s="44"/>
    </row>
    <row r="620" spans="1:104" hidden="1" outlineLevel="1" x14ac:dyDescent="0.25">
      <c r="A620" s="39" t="e">
        <f>IF(AND('Budget Project 1'!#REF!=#REF!,'Budget Project 1'!#REF!=""),C$607,"")</f>
        <v>#REF!</v>
      </c>
      <c r="B620" s="44" t="e">
        <f>IF('Budget Project 1'!#REF!=#REF!,'Budget Project 1'!#REF!&gt;0,"")</f>
        <v>#REF!</v>
      </c>
      <c r="C620" s="44" t="e">
        <f t="shared" si="15"/>
        <v>#REF!</v>
      </c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  <c r="AG620" s="44"/>
      <c r="AH620" s="44"/>
      <c r="AI620" s="44"/>
      <c r="AJ620" s="44"/>
      <c r="AK620" s="44"/>
      <c r="AL620" s="44"/>
      <c r="AM620" s="44"/>
      <c r="AN620" s="44"/>
      <c r="AO620" s="44"/>
      <c r="AP620" s="44"/>
      <c r="AQ620" s="44"/>
      <c r="AR620" s="44"/>
      <c r="AS620" s="44"/>
      <c r="AT620" s="44"/>
      <c r="AU620" s="44"/>
      <c r="AV620" s="44"/>
      <c r="AW620" s="44"/>
      <c r="AX620" s="44"/>
      <c r="AY620" s="44"/>
      <c r="AZ620" s="44"/>
      <c r="BA620" s="44"/>
      <c r="BB620" s="44"/>
      <c r="BC620" s="44"/>
      <c r="BD620" s="44"/>
      <c r="BE620" s="44"/>
      <c r="BF620" s="44"/>
      <c r="BG620" s="44"/>
      <c r="BH620" s="44"/>
      <c r="BI620" s="44"/>
      <c r="BJ620" s="44"/>
      <c r="BK620" s="44"/>
      <c r="BL620" s="44"/>
      <c r="BM620" s="44"/>
      <c r="BN620" s="44"/>
      <c r="BO620" s="44"/>
      <c r="BP620" s="44"/>
      <c r="BQ620" s="44"/>
      <c r="BR620" s="44"/>
      <c r="BS620" s="44"/>
      <c r="BT620" s="44"/>
      <c r="BU620" s="44"/>
      <c r="BV620" s="44"/>
      <c r="BW620" s="44"/>
      <c r="BX620" s="44"/>
      <c r="BY620" s="44"/>
      <c r="BZ620" s="44"/>
      <c r="CA620" s="44"/>
      <c r="CB620" s="44"/>
      <c r="CC620" s="44"/>
      <c r="CD620" s="44"/>
      <c r="CE620" s="44"/>
      <c r="CF620" s="44"/>
      <c r="CG620" s="44"/>
      <c r="CH620" s="44"/>
      <c r="CI620" s="44"/>
      <c r="CJ620" s="44"/>
      <c r="CK620" s="44"/>
      <c r="CL620" s="44"/>
      <c r="CM620" s="44"/>
      <c r="CN620" s="44"/>
      <c r="CO620" s="44"/>
      <c r="CP620" s="44"/>
      <c r="CQ620" s="44"/>
      <c r="CR620" s="44"/>
      <c r="CS620" s="44"/>
      <c r="CT620" s="44"/>
      <c r="CU620" s="44"/>
      <c r="CV620" s="44"/>
      <c r="CW620" s="44"/>
      <c r="CX620" s="44"/>
      <c r="CY620" s="44"/>
      <c r="CZ620" s="44"/>
    </row>
    <row r="621" spans="1:104" hidden="1" outlineLevel="1" x14ac:dyDescent="0.25">
      <c r="A621" s="39" t="e">
        <f>IF(AND('Budget Project 1'!#REF!=#REF!,'Budget Project 1'!#REF!=""),C$607,"")</f>
        <v>#REF!</v>
      </c>
      <c r="B621" s="44" t="e">
        <f>IF('Budget Project 1'!#REF!=#REF!,'Budget Project 1'!#REF!&gt;0,"")</f>
        <v>#REF!</v>
      </c>
      <c r="C621" s="44" t="e">
        <f t="shared" si="15"/>
        <v>#REF!</v>
      </c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  <c r="AG621" s="44"/>
      <c r="AH621" s="44"/>
      <c r="AI621" s="44"/>
      <c r="AJ621" s="44"/>
      <c r="AK621" s="44"/>
      <c r="AL621" s="44"/>
      <c r="AM621" s="44"/>
      <c r="AN621" s="44"/>
      <c r="AO621" s="44"/>
      <c r="AP621" s="44"/>
      <c r="AQ621" s="44"/>
      <c r="AR621" s="44"/>
      <c r="AS621" s="44"/>
      <c r="AT621" s="44"/>
      <c r="AU621" s="44"/>
      <c r="AV621" s="44"/>
      <c r="AW621" s="44"/>
      <c r="AX621" s="44"/>
      <c r="AY621" s="44"/>
      <c r="AZ621" s="44"/>
      <c r="BA621" s="44"/>
      <c r="BB621" s="44"/>
      <c r="BC621" s="44"/>
      <c r="BD621" s="44"/>
      <c r="BE621" s="44"/>
      <c r="BF621" s="44"/>
      <c r="BG621" s="44"/>
      <c r="BH621" s="44"/>
      <c r="BI621" s="44"/>
      <c r="BJ621" s="44"/>
      <c r="BK621" s="44"/>
      <c r="BL621" s="44"/>
      <c r="BM621" s="44"/>
      <c r="BN621" s="44"/>
      <c r="BO621" s="44"/>
      <c r="BP621" s="44"/>
      <c r="BQ621" s="44"/>
      <c r="BR621" s="44"/>
      <c r="BS621" s="44"/>
      <c r="BT621" s="44"/>
      <c r="BU621" s="44"/>
      <c r="BV621" s="44"/>
      <c r="BW621" s="44"/>
      <c r="BX621" s="44"/>
      <c r="BY621" s="44"/>
      <c r="BZ621" s="44"/>
      <c r="CA621" s="44"/>
      <c r="CB621" s="44"/>
      <c r="CC621" s="44"/>
      <c r="CD621" s="44"/>
      <c r="CE621" s="44"/>
      <c r="CF621" s="44"/>
      <c r="CG621" s="44"/>
      <c r="CH621" s="44"/>
      <c r="CI621" s="44"/>
      <c r="CJ621" s="44"/>
      <c r="CK621" s="44"/>
      <c r="CL621" s="44"/>
      <c r="CM621" s="44"/>
      <c r="CN621" s="44"/>
      <c r="CO621" s="44"/>
      <c r="CP621" s="44"/>
      <c r="CQ621" s="44"/>
      <c r="CR621" s="44"/>
      <c r="CS621" s="44"/>
      <c r="CT621" s="44"/>
      <c r="CU621" s="44"/>
      <c r="CV621" s="44"/>
      <c r="CW621" s="44"/>
      <c r="CX621" s="44"/>
      <c r="CY621" s="44"/>
      <c r="CZ621" s="44"/>
    </row>
    <row r="622" spans="1:104" hidden="1" outlineLevel="1" x14ac:dyDescent="0.25">
      <c r="A622" s="39" t="e">
        <f>IF(AND('Budget Project 1'!#REF!=#REF!,'Budget Project 1'!#REF!=""),C$607,"")</f>
        <v>#REF!</v>
      </c>
      <c r="B622" s="44" t="e">
        <f>IF('Budget Project 1'!#REF!=#REF!,'Budget Project 1'!#REF!&gt;0,"")</f>
        <v>#REF!</v>
      </c>
      <c r="C622" s="44" t="e">
        <f t="shared" si="15"/>
        <v>#REF!</v>
      </c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  <c r="AG622" s="44"/>
      <c r="AH622" s="44"/>
      <c r="AI622" s="44"/>
      <c r="AJ622" s="44"/>
      <c r="AK622" s="44"/>
      <c r="AL622" s="44"/>
      <c r="AM622" s="44"/>
      <c r="AN622" s="44"/>
      <c r="AO622" s="44"/>
      <c r="AP622" s="44"/>
      <c r="AQ622" s="44"/>
      <c r="AR622" s="44"/>
      <c r="AS622" s="44"/>
      <c r="AT622" s="44"/>
      <c r="AU622" s="44"/>
      <c r="AV622" s="44"/>
      <c r="AW622" s="44"/>
      <c r="AX622" s="44"/>
      <c r="AY622" s="44"/>
      <c r="AZ622" s="44"/>
      <c r="BA622" s="44"/>
      <c r="BB622" s="44"/>
      <c r="BC622" s="44"/>
      <c r="BD622" s="44"/>
      <c r="BE622" s="44"/>
      <c r="BF622" s="44"/>
      <c r="BG622" s="44"/>
      <c r="BH622" s="44"/>
      <c r="BI622" s="44"/>
      <c r="BJ622" s="44"/>
      <c r="BK622" s="44"/>
      <c r="BL622" s="44"/>
      <c r="BM622" s="44"/>
      <c r="BN622" s="44"/>
      <c r="BO622" s="44"/>
      <c r="BP622" s="44"/>
      <c r="BQ622" s="44"/>
      <c r="BR622" s="44"/>
      <c r="BS622" s="44"/>
      <c r="BT622" s="44"/>
      <c r="BU622" s="44"/>
      <c r="BV622" s="44"/>
      <c r="BW622" s="44"/>
      <c r="BX622" s="44"/>
      <c r="BY622" s="44"/>
      <c r="BZ622" s="44"/>
      <c r="CA622" s="44"/>
      <c r="CB622" s="44"/>
      <c r="CC622" s="44"/>
      <c r="CD622" s="44"/>
      <c r="CE622" s="44"/>
      <c r="CF622" s="44"/>
      <c r="CG622" s="44"/>
      <c r="CH622" s="44"/>
      <c r="CI622" s="44"/>
      <c r="CJ622" s="44"/>
      <c r="CK622" s="44"/>
      <c r="CL622" s="44"/>
      <c r="CM622" s="44"/>
      <c r="CN622" s="44"/>
      <c r="CO622" s="44"/>
      <c r="CP622" s="44"/>
      <c r="CQ622" s="44"/>
      <c r="CR622" s="44"/>
      <c r="CS622" s="44"/>
      <c r="CT622" s="44"/>
      <c r="CU622" s="44"/>
      <c r="CV622" s="44"/>
      <c r="CW622" s="44"/>
      <c r="CX622" s="44"/>
      <c r="CY622" s="44"/>
      <c r="CZ622" s="44"/>
    </row>
    <row r="623" spans="1:104" hidden="1" outlineLevel="1" x14ac:dyDescent="0.25">
      <c r="A623" s="39" t="e">
        <f>IF(AND('Budget Project 1'!#REF!=#REF!,'Budget Project 1'!#REF!=""),C$607,"")</f>
        <v>#REF!</v>
      </c>
      <c r="B623" s="44" t="e">
        <f>IF('Budget Project 1'!#REF!=#REF!,'Budget Project 1'!#REF!&gt;0,"")</f>
        <v>#REF!</v>
      </c>
      <c r="C623" s="44" t="e">
        <f t="shared" si="15"/>
        <v>#REF!</v>
      </c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  <c r="AG623" s="44"/>
      <c r="AH623" s="44"/>
      <c r="AI623" s="44"/>
      <c r="AJ623" s="44"/>
      <c r="AK623" s="44"/>
      <c r="AL623" s="44"/>
      <c r="AM623" s="44"/>
      <c r="AN623" s="44"/>
      <c r="AO623" s="44"/>
      <c r="AP623" s="44"/>
      <c r="AQ623" s="44"/>
      <c r="AR623" s="44"/>
      <c r="AS623" s="44"/>
      <c r="AT623" s="44"/>
      <c r="AU623" s="44"/>
      <c r="AV623" s="44"/>
      <c r="AW623" s="44"/>
      <c r="AX623" s="44"/>
      <c r="AY623" s="44"/>
      <c r="AZ623" s="44"/>
      <c r="BA623" s="44"/>
      <c r="BB623" s="44"/>
      <c r="BC623" s="44"/>
      <c r="BD623" s="44"/>
      <c r="BE623" s="44"/>
      <c r="BF623" s="44"/>
      <c r="BG623" s="44"/>
      <c r="BH623" s="44"/>
      <c r="BI623" s="44"/>
      <c r="BJ623" s="44"/>
      <c r="BK623" s="44"/>
      <c r="BL623" s="44"/>
      <c r="BM623" s="44"/>
      <c r="BN623" s="44"/>
      <c r="BO623" s="44"/>
      <c r="BP623" s="44"/>
      <c r="BQ623" s="44"/>
      <c r="BR623" s="44"/>
      <c r="BS623" s="44"/>
      <c r="BT623" s="44"/>
      <c r="BU623" s="44"/>
      <c r="BV623" s="44"/>
      <c r="BW623" s="44"/>
      <c r="BX623" s="44"/>
      <c r="BY623" s="44"/>
      <c r="BZ623" s="44"/>
      <c r="CA623" s="44"/>
      <c r="CB623" s="44"/>
      <c r="CC623" s="44"/>
      <c r="CD623" s="44"/>
      <c r="CE623" s="44"/>
      <c r="CF623" s="44"/>
      <c r="CG623" s="44"/>
      <c r="CH623" s="44"/>
      <c r="CI623" s="44"/>
      <c r="CJ623" s="44"/>
      <c r="CK623" s="44"/>
      <c r="CL623" s="44"/>
      <c r="CM623" s="44"/>
      <c r="CN623" s="44"/>
      <c r="CO623" s="44"/>
      <c r="CP623" s="44"/>
      <c r="CQ623" s="44"/>
      <c r="CR623" s="44"/>
      <c r="CS623" s="44"/>
      <c r="CT623" s="44"/>
      <c r="CU623" s="44"/>
      <c r="CV623" s="44"/>
      <c r="CW623" s="44"/>
      <c r="CX623" s="44"/>
      <c r="CY623" s="44"/>
      <c r="CZ623" s="44"/>
    </row>
    <row r="624" spans="1:104" hidden="1" outlineLevel="1" x14ac:dyDescent="0.25">
      <c r="A624" s="39" t="e">
        <f>IF(AND('Budget Project 1'!#REF!=#REF!,'Budget Project 1'!#REF!=""),C$607,"")</f>
        <v>#REF!</v>
      </c>
      <c r="B624" s="44" t="e">
        <f>IF('Budget Project 1'!#REF!=#REF!,'Budget Project 1'!#REF!&gt;0,"")</f>
        <v>#REF!</v>
      </c>
      <c r="C624" s="44" t="e">
        <f t="shared" si="15"/>
        <v>#REF!</v>
      </c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  <c r="AG624" s="44"/>
      <c r="AH624" s="44"/>
      <c r="AI624" s="44"/>
      <c r="AJ624" s="44"/>
      <c r="AK624" s="44"/>
      <c r="AL624" s="44"/>
      <c r="AM624" s="44"/>
      <c r="AN624" s="44"/>
      <c r="AO624" s="44"/>
      <c r="AP624" s="44"/>
      <c r="AQ624" s="44"/>
      <c r="AR624" s="44"/>
      <c r="AS624" s="44"/>
      <c r="AT624" s="44"/>
      <c r="AU624" s="44"/>
      <c r="AV624" s="44"/>
      <c r="AW624" s="44"/>
      <c r="AX624" s="44"/>
      <c r="AY624" s="44"/>
      <c r="AZ624" s="44"/>
      <c r="BA624" s="44"/>
      <c r="BB624" s="44"/>
      <c r="BC624" s="44"/>
      <c r="BD624" s="44"/>
      <c r="BE624" s="44"/>
      <c r="BF624" s="44"/>
      <c r="BG624" s="44"/>
      <c r="BH624" s="44"/>
      <c r="BI624" s="44"/>
      <c r="BJ624" s="44"/>
      <c r="BK624" s="44"/>
      <c r="BL624" s="44"/>
      <c r="BM624" s="44"/>
      <c r="BN624" s="44"/>
      <c r="BO624" s="44"/>
      <c r="BP624" s="44"/>
      <c r="BQ624" s="44"/>
      <c r="BR624" s="44"/>
      <c r="BS624" s="44"/>
      <c r="BT624" s="44"/>
      <c r="BU624" s="44"/>
      <c r="BV624" s="44"/>
      <c r="BW624" s="44"/>
      <c r="BX624" s="44"/>
      <c r="BY624" s="44"/>
      <c r="BZ624" s="44"/>
      <c r="CA624" s="44"/>
      <c r="CB624" s="44"/>
      <c r="CC624" s="44"/>
      <c r="CD624" s="44"/>
      <c r="CE624" s="44"/>
      <c r="CF624" s="44"/>
      <c r="CG624" s="44"/>
      <c r="CH624" s="44"/>
      <c r="CI624" s="44"/>
      <c r="CJ624" s="44"/>
      <c r="CK624" s="44"/>
      <c r="CL624" s="44"/>
      <c r="CM624" s="44"/>
      <c r="CN624" s="44"/>
      <c r="CO624" s="44"/>
      <c r="CP624" s="44"/>
      <c r="CQ624" s="44"/>
      <c r="CR624" s="44"/>
      <c r="CS624" s="44"/>
      <c r="CT624" s="44"/>
      <c r="CU624" s="44"/>
      <c r="CV624" s="44"/>
      <c r="CW624" s="44"/>
      <c r="CX624" s="44"/>
      <c r="CY624" s="44"/>
      <c r="CZ624" s="44"/>
    </row>
    <row r="625" spans="1:104" hidden="1" outlineLevel="1" x14ac:dyDescent="0.25">
      <c r="A625" s="39" t="e">
        <f>IF(AND('Budget Project 1'!#REF!=#REF!,'Budget Project 1'!#REF!=""),C$607,"")</f>
        <v>#REF!</v>
      </c>
      <c r="B625" s="44" t="e">
        <f>IF('Budget Project 1'!#REF!=#REF!,'Budget Project 1'!#REF!&gt;0,"")</f>
        <v>#REF!</v>
      </c>
      <c r="C625" s="44" t="e">
        <f t="shared" si="15"/>
        <v>#REF!</v>
      </c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  <c r="AG625" s="44"/>
      <c r="AH625" s="44"/>
      <c r="AI625" s="44"/>
      <c r="AJ625" s="44"/>
      <c r="AK625" s="44"/>
      <c r="AL625" s="44"/>
      <c r="AM625" s="44"/>
      <c r="AN625" s="44"/>
      <c r="AO625" s="44"/>
      <c r="AP625" s="44"/>
      <c r="AQ625" s="44"/>
      <c r="AR625" s="44"/>
      <c r="AS625" s="44"/>
      <c r="AT625" s="44"/>
      <c r="AU625" s="44"/>
      <c r="AV625" s="44"/>
      <c r="AW625" s="44"/>
      <c r="AX625" s="44"/>
      <c r="AY625" s="44"/>
      <c r="AZ625" s="44"/>
      <c r="BA625" s="44"/>
      <c r="BB625" s="44"/>
      <c r="BC625" s="44"/>
      <c r="BD625" s="44"/>
      <c r="BE625" s="44"/>
      <c r="BF625" s="44"/>
      <c r="BG625" s="44"/>
      <c r="BH625" s="44"/>
      <c r="BI625" s="44"/>
      <c r="BJ625" s="44"/>
      <c r="BK625" s="44"/>
      <c r="BL625" s="44"/>
      <c r="BM625" s="44"/>
      <c r="BN625" s="44"/>
      <c r="BO625" s="44"/>
      <c r="BP625" s="44"/>
      <c r="BQ625" s="44"/>
      <c r="BR625" s="44"/>
      <c r="BS625" s="44"/>
      <c r="BT625" s="44"/>
      <c r="BU625" s="44"/>
      <c r="BV625" s="44"/>
      <c r="BW625" s="44"/>
      <c r="BX625" s="44"/>
      <c r="BY625" s="44"/>
      <c r="BZ625" s="44"/>
      <c r="CA625" s="44"/>
      <c r="CB625" s="44"/>
      <c r="CC625" s="44"/>
      <c r="CD625" s="44"/>
      <c r="CE625" s="44"/>
      <c r="CF625" s="44"/>
      <c r="CG625" s="44"/>
      <c r="CH625" s="44"/>
      <c r="CI625" s="44"/>
      <c r="CJ625" s="44"/>
      <c r="CK625" s="44"/>
      <c r="CL625" s="44"/>
      <c r="CM625" s="44"/>
      <c r="CN625" s="44"/>
      <c r="CO625" s="44"/>
      <c r="CP625" s="44"/>
      <c r="CQ625" s="44"/>
      <c r="CR625" s="44"/>
      <c r="CS625" s="44"/>
      <c r="CT625" s="44"/>
      <c r="CU625" s="44"/>
      <c r="CV625" s="44"/>
      <c r="CW625" s="44"/>
      <c r="CX625" s="44"/>
      <c r="CY625" s="44"/>
      <c r="CZ625" s="44"/>
    </row>
    <row r="626" spans="1:104" hidden="1" outlineLevel="1" x14ac:dyDescent="0.25">
      <c r="A626" s="39" t="e">
        <f>IF(AND('Budget Project 1'!#REF!=#REF!,'Budget Project 1'!#REF!=""),C$607,"")</f>
        <v>#REF!</v>
      </c>
      <c r="B626" s="44" t="e">
        <f>IF('Budget Project 1'!#REF!=#REF!,'Budget Project 1'!#REF!&gt;0,"")</f>
        <v>#REF!</v>
      </c>
      <c r="C626" s="44" t="e">
        <f t="shared" si="15"/>
        <v>#REF!</v>
      </c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  <c r="AG626" s="44"/>
      <c r="AH626" s="44"/>
      <c r="AI626" s="44"/>
      <c r="AJ626" s="44"/>
      <c r="AK626" s="44"/>
      <c r="AL626" s="44"/>
      <c r="AM626" s="44"/>
      <c r="AN626" s="44"/>
      <c r="AO626" s="44"/>
      <c r="AP626" s="44"/>
      <c r="AQ626" s="44"/>
      <c r="AR626" s="44"/>
      <c r="AS626" s="44"/>
      <c r="AT626" s="44"/>
      <c r="AU626" s="44"/>
      <c r="AV626" s="44"/>
      <c r="AW626" s="44"/>
      <c r="AX626" s="44"/>
      <c r="AY626" s="44"/>
      <c r="AZ626" s="44"/>
      <c r="BA626" s="44"/>
      <c r="BB626" s="44"/>
      <c r="BC626" s="44"/>
      <c r="BD626" s="44"/>
      <c r="BE626" s="44"/>
      <c r="BF626" s="44"/>
      <c r="BG626" s="44"/>
      <c r="BH626" s="44"/>
      <c r="BI626" s="44"/>
      <c r="BJ626" s="44"/>
      <c r="BK626" s="44"/>
      <c r="BL626" s="44"/>
      <c r="BM626" s="44"/>
      <c r="BN626" s="44"/>
      <c r="BO626" s="44"/>
      <c r="BP626" s="44"/>
      <c r="BQ626" s="44"/>
      <c r="BR626" s="44"/>
      <c r="BS626" s="44"/>
      <c r="BT626" s="44"/>
      <c r="BU626" s="44"/>
      <c r="BV626" s="44"/>
      <c r="BW626" s="44"/>
      <c r="BX626" s="44"/>
      <c r="BY626" s="44"/>
      <c r="BZ626" s="44"/>
      <c r="CA626" s="44"/>
      <c r="CB626" s="44"/>
      <c r="CC626" s="44"/>
      <c r="CD626" s="44"/>
      <c r="CE626" s="44"/>
      <c r="CF626" s="44"/>
      <c r="CG626" s="44"/>
      <c r="CH626" s="44"/>
      <c r="CI626" s="44"/>
      <c r="CJ626" s="44"/>
      <c r="CK626" s="44"/>
      <c r="CL626" s="44"/>
      <c r="CM626" s="44"/>
      <c r="CN626" s="44"/>
      <c r="CO626" s="44"/>
      <c r="CP626" s="44"/>
      <c r="CQ626" s="44"/>
      <c r="CR626" s="44"/>
      <c r="CS626" s="44"/>
      <c r="CT626" s="44"/>
      <c r="CU626" s="44"/>
      <c r="CV626" s="44"/>
      <c r="CW626" s="44"/>
      <c r="CX626" s="44"/>
      <c r="CY626" s="44"/>
      <c r="CZ626" s="44"/>
    </row>
    <row r="627" spans="1:104" hidden="1" outlineLevel="1" x14ac:dyDescent="0.25">
      <c r="A627" s="39" t="e">
        <f>IF(AND('Budget Project 1'!#REF!=#REF!,'Budget Project 1'!#REF!=""),C$607,"")</f>
        <v>#REF!</v>
      </c>
      <c r="B627" s="44" t="e">
        <f>IF('Budget Project 1'!#REF!=#REF!,'Budget Project 1'!#REF!&gt;0,"")</f>
        <v>#REF!</v>
      </c>
      <c r="C627" s="44" t="e">
        <f t="shared" si="15"/>
        <v>#REF!</v>
      </c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  <c r="AG627" s="44"/>
      <c r="AH627" s="44"/>
      <c r="AI627" s="44"/>
      <c r="AJ627" s="44"/>
      <c r="AK627" s="44"/>
      <c r="AL627" s="44"/>
      <c r="AM627" s="44"/>
      <c r="AN627" s="44"/>
      <c r="AO627" s="44"/>
      <c r="AP627" s="44"/>
      <c r="AQ627" s="44"/>
      <c r="AR627" s="44"/>
      <c r="AS627" s="44"/>
      <c r="AT627" s="44"/>
      <c r="AU627" s="44"/>
      <c r="AV627" s="44"/>
      <c r="AW627" s="44"/>
      <c r="AX627" s="44"/>
      <c r="AY627" s="44"/>
      <c r="AZ627" s="44"/>
      <c r="BA627" s="44"/>
      <c r="BB627" s="44"/>
      <c r="BC627" s="44"/>
      <c r="BD627" s="44"/>
      <c r="BE627" s="44"/>
      <c r="BF627" s="44"/>
      <c r="BG627" s="44"/>
      <c r="BH627" s="44"/>
      <c r="BI627" s="44"/>
      <c r="BJ627" s="44"/>
      <c r="BK627" s="44"/>
      <c r="BL627" s="44"/>
      <c r="BM627" s="44"/>
      <c r="BN627" s="44"/>
      <c r="BO627" s="44"/>
      <c r="BP627" s="44"/>
      <c r="BQ627" s="44"/>
      <c r="BR627" s="44"/>
      <c r="BS627" s="44"/>
      <c r="BT627" s="44"/>
      <c r="BU627" s="44"/>
      <c r="BV627" s="44"/>
      <c r="BW627" s="44"/>
      <c r="BX627" s="44"/>
      <c r="BY627" s="44"/>
      <c r="BZ627" s="44"/>
      <c r="CA627" s="44"/>
      <c r="CB627" s="44"/>
      <c r="CC627" s="44"/>
      <c r="CD627" s="44"/>
      <c r="CE627" s="44"/>
      <c r="CF627" s="44"/>
      <c r="CG627" s="44"/>
      <c r="CH627" s="44"/>
      <c r="CI627" s="44"/>
      <c r="CJ627" s="44"/>
      <c r="CK627" s="44"/>
      <c r="CL627" s="44"/>
      <c r="CM627" s="44"/>
      <c r="CN627" s="44"/>
      <c r="CO627" s="44"/>
      <c r="CP627" s="44"/>
      <c r="CQ627" s="44"/>
      <c r="CR627" s="44"/>
      <c r="CS627" s="44"/>
      <c r="CT627" s="44"/>
      <c r="CU627" s="44"/>
      <c r="CV627" s="44"/>
      <c r="CW627" s="44"/>
      <c r="CX627" s="44"/>
      <c r="CY627" s="44"/>
      <c r="CZ627" s="44"/>
    </row>
    <row r="628" spans="1:104" hidden="1" outlineLevel="1" x14ac:dyDescent="0.25">
      <c r="A628" s="39" t="e">
        <f>IF(AND('Budget Project 1'!#REF!=#REF!,'Budget Project 1'!#REF!=""),C$607,"")</f>
        <v>#REF!</v>
      </c>
      <c r="B628" s="44" t="e">
        <f>IF('Budget Project 1'!#REF!=#REF!,'Budget Project 1'!#REF!&gt;0,"")</f>
        <v>#REF!</v>
      </c>
      <c r="C628" s="44" t="e">
        <f t="shared" si="15"/>
        <v>#REF!</v>
      </c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  <c r="AG628" s="44"/>
      <c r="AH628" s="44"/>
      <c r="AI628" s="44"/>
      <c r="AJ628" s="44"/>
      <c r="AK628" s="44"/>
      <c r="AL628" s="44"/>
      <c r="AM628" s="44"/>
      <c r="AN628" s="44"/>
      <c r="AO628" s="44"/>
      <c r="AP628" s="44"/>
      <c r="AQ628" s="44"/>
      <c r="AR628" s="44"/>
      <c r="AS628" s="44"/>
      <c r="AT628" s="44"/>
      <c r="AU628" s="44"/>
      <c r="AV628" s="44"/>
      <c r="AW628" s="44"/>
      <c r="AX628" s="44"/>
      <c r="AY628" s="44"/>
      <c r="AZ628" s="44"/>
      <c r="BA628" s="44"/>
      <c r="BB628" s="44"/>
      <c r="BC628" s="44"/>
      <c r="BD628" s="44"/>
      <c r="BE628" s="44"/>
      <c r="BF628" s="44"/>
      <c r="BG628" s="44"/>
      <c r="BH628" s="44"/>
      <c r="BI628" s="44"/>
      <c r="BJ628" s="44"/>
      <c r="BK628" s="44"/>
      <c r="BL628" s="44"/>
      <c r="BM628" s="44"/>
      <c r="BN628" s="44"/>
      <c r="BO628" s="44"/>
      <c r="BP628" s="44"/>
      <c r="BQ628" s="44"/>
      <c r="BR628" s="44"/>
      <c r="BS628" s="44"/>
      <c r="BT628" s="44"/>
      <c r="BU628" s="44"/>
      <c r="BV628" s="44"/>
      <c r="BW628" s="44"/>
      <c r="BX628" s="44"/>
      <c r="BY628" s="44"/>
      <c r="BZ628" s="44"/>
      <c r="CA628" s="44"/>
      <c r="CB628" s="44"/>
      <c r="CC628" s="44"/>
      <c r="CD628" s="44"/>
      <c r="CE628" s="44"/>
      <c r="CF628" s="44"/>
      <c r="CG628" s="44"/>
      <c r="CH628" s="44"/>
      <c r="CI628" s="44"/>
      <c r="CJ628" s="44"/>
      <c r="CK628" s="44"/>
      <c r="CL628" s="44"/>
      <c r="CM628" s="44"/>
      <c r="CN628" s="44"/>
      <c r="CO628" s="44"/>
      <c r="CP628" s="44"/>
      <c r="CQ628" s="44"/>
      <c r="CR628" s="44"/>
      <c r="CS628" s="44"/>
      <c r="CT628" s="44"/>
      <c r="CU628" s="44"/>
      <c r="CV628" s="44"/>
      <c r="CW628" s="44"/>
      <c r="CX628" s="44"/>
      <c r="CY628" s="44"/>
      <c r="CZ628" s="44"/>
    </row>
    <row r="629" spans="1:104" hidden="1" outlineLevel="1" x14ac:dyDescent="0.25">
      <c r="A629" s="39" t="e">
        <f>IF(AND('Budget Project 1'!#REF!=#REF!,'Budget Project 1'!#REF!=""),C$607,"")</f>
        <v>#REF!</v>
      </c>
      <c r="B629" s="44" t="e">
        <f>IF('Budget Project 1'!#REF!=#REF!,'Budget Project 1'!#REF!&gt;0,"")</f>
        <v>#REF!</v>
      </c>
      <c r="C629" s="44" t="e">
        <f t="shared" si="15"/>
        <v>#REF!</v>
      </c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  <c r="AG629" s="44"/>
      <c r="AH629" s="44"/>
      <c r="AI629" s="44"/>
      <c r="AJ629" s="44"/>
      <c r="AK629" s="44"/>
      <c r="AL629" s="44"/>
      <c r="AM629" s="44"/>
      <c r="AN629" s="44"/>
      <c r="AO629" s="44"/>
      <c r="AP629" s="44"/>
      <c r="AQ629" s="44"/>
      <c r="AR629" s="44"/>
      <c r="AS629" s="44"/>
      <c r="AT629" s="44"/>
      <c r="AU629" s="44"/>
      <c r="AV629" s="44"/>
      <c r="AW629" s="44"/>
      <c r="AX629" s="44"/>
      <c r="AY629" s="44"/>
      <c r="AZ629" s="44"/>
      <c r="BA629" s="44"/>
      <c r="BB629" s="44"/>
      <c r="BC629" s="44"/>
      <c r="BD629" s="44"/>
      <c r="BE629" s="44"/>
      <c r="BF629" s="44"/>
      <c r="BG629" s="44"/>
      <c r="BH629" s="44"/>
      <c r="BI629" s="44"/>
      <c r="BJ629" s="44"/>
      <c r="BK629" s="44"/>
      <c r="BL629" s="44"/>
      <c r="BM629" s="44"/>
      <c r="BN629" s="44"/>
      <c r="BO629" s="44"/>
      <c r="BP629" s="44"/>
      <c r="BQ629" s="44"/>
      <c r="BR629" s="44"/>
      <c r="BS629" s="44"/>
      <c r="BT629" s="44"/>
      <c r="BU629" s="44"/>
      <c r="BV629" s="44"/>
      <c r="BW629" s="44"/>
      <c r="BX629" s="44"/>
      <c r="BY629" s="44"/>
      <c r="BZ629" s="44"/>
      <c r="CA629" s="44"/>
      <c r="CB629" s="44"/>
      <c r="CC629" s="44"/>
      <c r="CD629" s="44"/>
      <c r="CE629" s="44"/>
      <c r="CF629" s="44"/>
      <c r="CG629" s="44"/>
      <c r="CH629" s="44"/>
      <c r="CI629" s="44"/>
      <c r="CJ629" s="44"/>
      <c r="CK629" s="44"/>
      <c r="CL629" s="44"/>
      <c r="CM629" s="44"/>
      <c r="CN629" s="44"/>
      <c r="CO629" s="44"/>
      <c r="CP629" s="44"/>
      <c r="CQ629" s="44"/>
      <c r="CR629" s="44"/>
      <c r="CS629" s="44"/>
      <c r="CT629" s="44"/>
      <c r="CU629" s="44"/>
      <c r="CV629" s="44"/>
      <c r="CW629" s="44"/>
      <c r="CX629" s="44"/>
      <c r="CY629" s="44"/>
      <c r="CZ629" s="44"/>
    </row>
    <row r="630" spans="1:104" hidden="1" outlineLevel="1" x14ac:dyDescent="0.25">
      <c r="A630" s="39" t="e">
        <f>IF(AND('Budget Project 1'!#REF!=#REF!,'Budget Project 1'!#REF!=""),C$607,"")</f>
        <v>#REF!</v>
      </c>
      <c r="B630" s="44" t="e">
        <f>IF('Budget Project 1'!#REF!=#REF!,'Budget Project 1'!#REF!&gt;0,"")</f>
        <v>#REF!</v>
      </c>
      <c r="C630" s="44" t="e">
        <f t="shared" si="15"/>
        <v>#REF!</v>
      </c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  <c r="AG630" s="44"/>
      <c r="AH630" s="44"/>
      <c r="AI630" s="44"/>
      <c r="AJ630" s="44"/>
      <c r="AK630" s="44"/>
      <c r="AL630" s="44"/>
      <c r="AM630" s="44"/>
      <c r="AN630" s="44"/>
      <c r="AO630" s="44"/>
      <c r="AP630" s="44"/>
      <c r="AQ630" s="44"/>
      <c r="AR630" s="44"/>
      <c r="AS630" s="44"/>
      <c r="AT630" s="44"/>
      <c r="AU630" s="44"/>
      <c r="AV630" s="44"/>
      <c r="AW630" s="44"/>
      <c r="AX630" s="44"/>
      <c r="AY630" s="44"/>
      <c r="AZ630" s="44"/>
      <c r="BA630" s="44"/>
      <c r="BB630" s="44"/>
      <c r="BC630" s="44"/>
      <c r="BD630" s="44"/>
      <c r="BE630" s="44"/>
      <c r="BF630" s="44"/>
      <c r="BG630" s="44"/>
      <c r="BH630" s="44"/>
      <c r="BI630" s="44"/>
      <c r="BJ630" s="44"/>
      <c r="BK630" s="44"/>
      <c r="BL630" s="44"/>
      <c r="BM630" s="44"/>
      <c r="BN630" s="44"/>
      <c r="BO630" s="44"/>
      <c r="BP630" s="44"/>
      <c r="BQ630" s="44"/>
      <c r="BR630" s="44"/>
      <c r="BS630" s="44"/>
      <c r="BT630" s="44"/>
      <c r="BU630" s="44"/>
      <c r="BV630" s="44"/>
      <c r="BW630" s="44"/>
      <c r="BX630" s="44"/>
      <c r="BY630" s="44"/>
      <c r="BZ630" s="44"/>
      <c r="CA630" s="44"/>
      <c r="CB630" s="44"/>
      <c r="CC630" s="44"/>
      <c r="CD630" s="44"/>
      <c r="CE630" s="44"/>
      <c r="CF630" s="44"/>
      <c r="CG630" s="44"/>
      <c r="CH630" s="44"/>
      <c r="CI630" s="44"/>
      <c r="CJ630" s="44"/>
      <c r="CK630" s="44"/>
      <c r="CL630" s="44"/>
      <c r="CM630" s="44"/>
      <c r="CN630" s="44"/>
      <c r="CO630" s="44"/>
      <c r="CP630" s="44"/>
      <c r="CQ630" s="44"/>
      <c r="CR630" s="44"/>
      <c r="CS630" s="44"/>
      <c r="CT630" s="44"/>
      <c r="CU630" s="44"/>
      <c r="CV630" s="44"/>
      <c r="CW630" s="44"/>
      <c r="CX630" s="44"/>
      <c r="CY630" s="44"/>
      <c r="CZ630" s="44"/>
    </row>
    <row r="631" spans="1:104" hidden="1" outlineLevel="1" x14ac:dyDescent="0.25">
      <c r="A631" s="39" t="e">
        <f>IF(AND('Budget Project 1'!#REF!=#REF!,'Budget Project 1'!#REF!=""),C$607,"")</f>
        <v>#REF!</v>
      </c>
      <c r="B631" s="44" t="e">
        <f>IF('Budget Project 1'!#REF!=#REF!,'Budget Project 1'!#REF!&gt;0,"")</f>
        <v>#REF!</v>
      </c>
      <c r="C631" s="44" t="e">
        <f t="shared" si="15"/>
        <v>#REF!</v>
      </c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  <c r="AG631" s="44"/>
      <c r="AH631" s="44"/>
      <c r="AI631" s="44"/>
      <c r="AJ631" s="44"/>
      <c r="AK631" s="44"/>
      <c r="AL631" s="44"/>
      <c r="AM631" s="44"/>
      <c r="AN631" s="44"/>
      <c r="AO631" s="44"/>
      <c r="AP631" s="44"/>
      <c r="AQ631" s="44"/>
      <c r="AR631" s="44"/>
      <c r="AS631" s="44"/>
      <c r="AT631" s="44"/>
      <c r="AU631" s="44"/>
      <c r="AV631" s="44"/>
      <c r="AW631" s="44"/>
      <c r="AX631" s="44"/>
      <c r="AY631" s="44"/>
      <c r="AZ631" s="44"/>
      <c r="BA631" s="44"/>
      <c r="BB631" s="44"/>
      <c r="BC631" s="44"/>
      <c r="BD631" s="44"/>
      <c r="BE631" s="44"/>
      <c r="BF631" s="44"/>
      <c r="BG631" s="44"/>
      <c r="BH631" s="44"/>
      <c r="BI631" s="44"/>
      <c r="BJ631" s="44"/>
      <c r="BK631" s="44"/>
      <c r="BL631" s="44"/>
      <c r="BM631" s="44"/>
      <c r="BN631" s="44"/>
      <c r="BO631" s="44"/>
      <c r="BP631" s="44"/>
      <c r="BQ631" s="44"/>
      <c r="BR631" s="44"/>
      <c r="BS631" s="44"/>
      <c r="BT631" s="44"/>
      <c r="BU631" s="44"/>
      <c r="BV631" s="44"/>
      <c r="BW631" s="44"/>
      <c r="BX631" s="44"/>
      <c r="BY631" s="44"/>
      <c r="BZ631" s="44"/>
      <c r="CA631" s="44"/>
      <c r="CB631" s="44"/>
      <c r="CC631" s="44"/>
      <c r="CD631" s="44"/>
      <c r="CE631" s="44"/>
      <c r="CF631" s="44"/>
      <c r="CG631" s="44"/>
      <c r="CH631" s="44"/>
      <c r="CI631" s="44"/>
      <c r="CJ631" s="44"/>
      <c r="CK631" s="44"/>
      <c r="CL631" s="44"/>
      <c r="CM631" s="44"/>
      <c r="CN631" s="44"/>
      <c r="CO631" s="44"/>
      <c r="CP631" s="44"/>
      <c r="CQ631" s="44"/>
      <c r="CR631" s="44"/>
      <c r="CS631" s="44"/>
      <c r="CT631" s="44"/>
      <c r="CU631" s="44"/>
      <c r="CV631" s="44"/>
      <c r="CW631" s="44"/>
      <c r="CX631" s="44"/>
      <c r="CY631" s="44"/>
      <c r="CZ631" s="44"/>
    </row>
    <row r="632" spans="1:104" hidden="1" outlineLevel="1" x14ac:dyDescent="0.25">
      <c r="A632" s="39" t="e">
        <f>IF(AND('Budget Project 1'!#REF!=#REF!,'Budget Project 1'!#REF!=""),C$607,"")</f>
        <v>#REF!</v>
      </c>
      <c r="B632" s="44" t="e">
        <f>IF('Budget Project 1'!#REF!=#REF!,'Budget Project 1'!#REF!&gt;0,"")</f>
        <v>#REF!</v>
      </c>
      <c r="C632" s="44" t="e">
        <f t="shared" si="15"/>
        <v>#REF!</v>
      </c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  <c r="AG632" s="44"/>
      <c r="AH632" s="44"/>
      <c r="AI632" s="44"/>
      <c r="AJ632" s="44"/>
      <c r="AK632" s="44"/>
      <c r="AL632" s="44"/>
      <c r="AM632" s="44"/>
      <c r="AN632" s="44"/>
      <c r="AO632" s="44"/>
      <c r="AP632" s="44"/>
      <c r="AQ632" s="44"/>
      <c r="AR632" s="44"/>
      <c r="AS632" s="44"/>
      <c r="AT632" s="44"/>
      <c r="AU632" s="44"/>
      <c r="AV632" s="44"/>
      <c r="AW632" s="44"/>
      <c r="AX632" s="44"/>
      <c r="AY632" s="44"/>
      <c r="AZ632" s="44"/>
      <c r="BA632" s="44"/>
      <c r="BB632" s="44"/>
      <c r="BC632" s="44"/>
      <c r="BD632" s="44"/>
      <c r="BE632" s="44"/>
      <c r="BF632" s="44"/>
      <c r="BG632" s="44"/>
      <c r="BH632" s="44"/>
      <c r="BI632" s="44"/>
      <c r="BJ632" s="44"/>
      <c r="BK632" s="44"/>
      <c r="BL632" s="44"/>
      <c r="BM632" s="44"/>
      <c r="BN632" s="44"/>
      <c r="BO632" s="44"/>
      <c r="BP632" s="44"/>
      <c r="BQ632" s="44"/>
      <c r="BR632" s="44"/>
      <c r="BS632" s="44"/>
      <c r="BT632" s="44"/>
      <c r="BU632" s="44"/>
      <c r="BV632" s="44"/>
      <c r="BW632" s="44"/>
      <c r="BX632" s="44"/>
      <c r="BY632" s="44"/>
      <c r="BZ632" s="44"/>
      <c r="CA632" s="44"/>
      <c r="CB632" s="44"/>
      <c r="CC632" s="44"/>
      <c r="CD632" s="44"/>
      <c r="CE632" s="44"/>
      <c r="CF632" s="44"/>
      <c r="CG632" s="44"/>
      <c r="CH632" s="44"/>
      <c r="CI632" s="44"/>
      <c r="CJ632" s="44"/>
      <c r="CK632" s="44"/>
      <c r="CL632" s="44"/>
      <c r="CM632" s="44"/>
      <c r="CN632" s="44"/>
      <c r="CO632" s="44"/>
      <c r="CP632" s="44"/>
      <c r="CQ632" s="44"/>
      <c r="CR632" s="44"/>
      <c r="CS632" s="44"/>
      <c r="CT632" s="44"/>
      <c r="CU632" s="44"/>
      <c r="CV632" s="44"/>
      <c r="CW632" s="44"/>
      <c r="CX632" s="44"/>
      <c r="CY632" s="44"/>
      <c r="CZ632" s="44"/>
    </row>
    <row r="633" spans="1:104" hidden="1" outlineLevel="1" x14ac:dyDescent="0.25">
      <c r="A633" s="39" t="e">
        <f>IF(AND('Budget Project 1'!#REF!=#REF!,'Budget Project 1'!#REF!=""),C$607,"")</f>
        <v>#REF!</v>
      </c>
      <c r="B633" s="44" t="e">
        <f>IF('Budget Project 1'!#REF!=#REF!,'Budget Project 1'!#REF!&gt;0,"")</f>
        <v>#REF!</v>
      </c>
      <c r="C633" s="44" t="e">
        <f t="shared" si="15"/>
        <v>#REF!</v>
      </c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  <c r="AG633" s="44"/>
      <c r="AH633" s="44"/>
      <c r="AI633" s="44"/>
      <c r="AJ633" s="44"/>
      <c r="AK633" s="44"/>
      <c r="AL633" s="44"/>
      <c r="AM633" s="44"/>
      <c r="AN633" s="44"/>
      <c r="AO633" s="44"/>
      <c r="AP633" s="44"/>
      <c r="AQ633" s="44"/>
      <c r="AR633" s="44"/>
      <c r="AS633" s="44"/>
      <c r="AT633" s="44"/>
      <c r="AU633" s="44"/>
      <c r="AV633" s="44"/>
      <c r="AW633" s="44"/>
      <c r="AX633" s="44"/>
      <c r="AY633" s="44"/>
      <c r="AZ633" s="44"/>
      <c r="BA633" s="44"/>
      <c r="BB633" s="44"/>
      <c r="BC633" s="44"/>
      <c r="BD633" s="44"/>
      <c r="BE633" s="44"/>
      <c r="BF633" s="44"/>
      <c r="BG633" s="44"/>
      <c r="BH633" s="44"/>
      <c r="BI633" s="44"/>
      <c r="BJ633" s="44"/>
      <c r="BK633" s="44"/>
      <c r="BL633" s="44"/>
      <c r="BM633" s="44"/>
      <c r="BN633" s="44"/>
      <c r="BO633" s="44"/>
      <c r="BP633" s="44"/>
      <c r="BQ633" s="44"/>
      <c r="BR633" s="44"/>
      <c r="BS633" s="44"/>
      <c r="BT633" s="44"/>
      <c r="BU633" s="44"/>
      <c r="BV633" s="44"/>
      <c r="BW633" s="44"/>
      <c r="BX633" s="44"/>
      <c r="BY633" s="44"/>
      <c r="BZ633" s="44"/>
      <c r="CA633" s="44"/>
      <c r="CB633" s="44"/>
      <c r="CC633" s="44"/>
      <c r="CD633" s="44"/>
      <c r="CE633" s="44"/>
      <c r="CF633" s="44"/>
      <c r="CG633" s="44"/>
      <c r="CH633" s="44"/>
      <c r="CI633" s="44"/>
      <c r="CJ633" s="44"/>
      <c r="CK633" s="44"/>
      <c r="CL633" s="44"/>
      <c r="CM633" s="44"/>
      <c r="CN633" s="44"/>
      <c r="CO633" s="44"/>
      <c r="CP633" s="44"/>
      <c r="CQ633" s="44"/>
      <c r="CR633" s="44"/>
      <c r="CS633" s="44"/>
      <c r="CT633" s="44"/>
      <c r="CU633" s="44"/>
      <c r="CV633" s="44"/>
      <c r="CW633" s="44"/>
      <c r="CX633" s="44"/>
      <c r="CY633" s="44"/>
      <c r="CZ633" s="44"/>
    </row>
    <row r="634" spans="1:104" hidden="1" outlineLevel="1" x14ac:dyDescent="0.25">
      <c r="A634" s="39" t="e">
        <f>IF(AND('Budget Project 1'!#REF!=#REF!,'Budget Project 1'!#REF!=""),C$607,"")</f>
        <v>#REF!</v>
      </c>
      <c r="B634" s="44" t="e">
        <f>IF('Budget Project 1'!#REF!=#REF!,'Budget Project 1'!#REF!&gt;0,"")</f>
        <v>#REF!</v>
      </c>
      <c r="C634" s="44" t="e">
        <f t="shared" si="15"/>
        <v>#REF!</v>
      </c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  <c r="AG634" s="44"/>
      <c r="AH634" s="44"/>
      <c r="AI634" s="44"/>
      <c r="AJ634" s="44"/>
      <c r="AK634" s="44"/>
      <c r="AL634" s="44"/>
      <c r="AM634" s="44"/>
      <c r="AN634" s="44"/>
      <c r="AO634" s="44"/>
      <c r="AP634" s="44"/>
      <c r="AQ634" s="44"/>
      <c r="AR634" s="44"/>
      <c r="AS634" s="44"/>
      <c r="AT634" s="44"/>
      <c r="AU634" s="44"/>
      <c r="AV634" s="44"/>
      <c r="AW634" s="44"/>
      <c r="AX634" s="44"/>
      <c r="AY634" s="44"/>
      <c r="AZ634" s="44"/>
      <c r="BA634" s="44"/>
      <c r="BB634" s="44"/>
      <c r="BC634" s="44"/>
      <c r="BD634" s="44"/>
      <c r="BE634" s="44"/>
      <c r="BF634" s="44"/>
      <c r="BG634" s="44"/>
      <c r="BH634" s="44"/>
      <c r="BI634" s="44"/>
      <c r="BJ634" s="44"/>
      <c r="BK634" s="44"/>
      <c r="BL634" s="44"/>
      <c r="BM634" s="44"/>
      <c r="BN634" s="44"/>
      <c r="BO634" s="44"/>
      <c r="BP634" s="44"/>
      <c r="BQ634" s="44"/>
      <c r="BR634" s="44"/>
      <c r="BS634" s="44"/>
      <c r="BT634" s="44"/>
      <c r="BU634" s="44"/>
      <c r="BV634" s="44"/>
      <c r="BW634" s="44"/>
      <c r="BX634" s="44"/>
      <c r="BY634" s="44"/>
      <c r="BZ634" s="44"/>
      <c r="CA634" s="44"/>
      <c r="CB634" s="44"/>
      <c r="CC634" s="44"/>
      <c r="CD634" s="44"/>
      <c r="CE634" s="44"/>
      <c r="CF634" s="44"/>
      <c r="CG634" s="44"/>
      <c r="CH634" s="44"/>
      <c r="CI634" s="44"/>
      <c r="CJ634" s="44"/>
      <c r="CK634" s="44"/>
      <c r="CL634" s="44"/>
      <c r="CM634" s="44"/>
      <c r="CN634" s="44"/>
      <c r="CO634" s="44"/>
      <c r="CP634" s="44"/>
      <c r="CQ634" s="44"/>
      <c r="CR634" s="44"/>
      <c r="CS634" s="44"/>
      <c r="CT634" s="44"/>
      <c r="CU634" s="44"/>
      <c r="CV634" s="44"/>
      <c r="CW634" s="44"/>
      <c r="CX634" s="44"/>
      <c r="CY634" s="44"/>
      <c r="CZ634" s="44"/>
    </row>
    <row r="635" spans="1:104" hidden="1" outlineLevel="1" x14ac:dyDescent="0.25">
      <c r="A635" s="39" t="e">
        <f>IF(AND('Budget Project 1'!#REF!=#REF!,'Budget Project 1'!#REF!=""),C$607,"")</f>
        <v>#REF!</v>
      </c>
      <c r="B635" s="44" t="e">
        <f>IF('Budget Project 1'!#REF!=#REF!,'Budget Project 1'!#REF!&gt;0,"")</f>
        <v>#REF!</v>
      </c>
      <c r="C635" s="44" t="e">
        <f t="shared" si="15"/>
        <v>#REF!</v>
      </c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  <c r="AG635" s="44"/>
      <c r="AH635" s="44"/>
      <c r="AI635" s="44"/>
      <c r="AJ635" s="44"/>
      <c r="AK635" s="44"/>
      <c r="AL635" s="44"/>
      <c r="AM635" s="44"/>
      <c r="AN635" s="44"/>
      <c r="AO635" s="44"/>
      <c r="AP635" s="44"/>
      <c r="AQ635" s="44"/>
      <c r="AR635" s="44"/>
      <c r="AS635" s="44"/>
      <c r="AT635" s="44"/>
      <c r="AU635" s="44"/>
      <c r="AV635" s="44"/>
      <c r="AW635" s="44"/>
      <c r="AX635" s="44"/>
      <c r="AY635" s="44"/>
      <c r="AZ635" s="44"/>
      <c r="BA635" s="44"/>
      <c r="BB635" s="44"/>
      <c r="BC635" s="44"/>
      <c r="BD635" s="44"/>
      <c r="BE635" s="44"/>
      <c r="BF635" s="44"/>
      <c r="BG635" s="44"/>
      <c r="BH635" s="44"/>
      <c r="BI635" s="44"/>
      <c r="BJ635" s="44"/>
      <c r="BK635" s="44"/>
      <c r="BL635" s="44"/>
      <c r="BM635" s="44"/>
      <c r="BN635" s="44"/>
      <c r="BO635" s="44"/>
      <c r="BP635" s="44"/>
      <c r="BQ635" s="44"/>
      <c r="BR635" s="44"/>
      <c r="BS635" s="44"/>
      <c r="BT635" s="44"/>
      <c r="BU635" s="44"/>
      <c r="BV635" s="44"/>
      <c r="BW635" s="44"/>
      <c r="BX635" s="44"/>
      <c r="BY635" s="44"/>
      <c r="BZ635" s="44"/>
      <c r="CA635" s="44"/>
      <c r="CB635" s="44"/>
      <c r="CC635" s="44"/>
      <c r="CD635" s="44"/>
      <c r="CE635" s="44"/>
      <c r="CF635" s="44"/>
      <c r="CG635" s="44"/>
      <c r="CH635" s="44"/>
      <c r="CI635" s="44"/>
      <c r="CJ635" s="44"/>
      <c r="CK635" s="44"/>
      <c r="CL635" s="44"/>
      <c r="CM635" s="44"/>
      <c r="CN635" s="44"/>
      <c r="CO635" s="44"/>
      <c r="CP635" s="44"/>
      <c r="CQ635" s="44"/>
      <c r="CR635" s="44"/>
      <c r="CS635" s="44"/>
      <c r="CT635" s="44"/>
      <c r="CU635" s="44"/>
      <c r="CV635" s="44"/>
      <c r="CW635" s="44"/>
      <c r="CX635" s="44"/>
      <c r="CY635" s="44"/>
      <c r="CZ635" s="44"/>
    </row>
    <row r="636" spans="1:104" hidden="1" outlineLevel="1" x14ac:dyDescent="0.25">
      <c r="A636" s="39" t="e">
        <f>IF(AND('Budget Project 1'!#REF!=#REF!,'Budget Project 1'!#REF!=""),C$607,"")</f>
        <v>#REF!</v>
      </c>
      <c r="B636" s="44" t="e">
        <f>IF('Budget Project 1'!#REF!=#REF!,'Budget Project 1'!#REF!&gt;0,"")</f>
        <v>#REF!</v>
      </c>
      <c r="C636" s="44" t="e">
        <f t="shared" si="15"/>
        <v>#REF!</v>
      </c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  <c r="AG636" s="44"/>
      <c r="AH636" s="44"/>
      <c r="AI636" s="44"/>
      <c r="AJ636" s="44"/>
      <c r="AK636" s="44"/>
      <c r="AL636" s="44"/>
      <c r="AM636" s="44"/>
      <c r="AN636" s="44"/>
      <c r="AO636" s="44"/>
      <c r="AP636" s="44"/>
      <c r="AQ636" s="44"/>
      <c r="AR636" s="44"/>
      <c r="AS636" s="44"/>
      <c r="AT636" s="44"/>
      <c r="AU636" s="44"/>
      <c r="AV636" s="44"/>
      <c r="AW636" s="44"/>
      <c r="AX636" s="44"/>
      <c r="AY636" s="44"/>
      <c r="AZ636" s="44"/>
      <c r="BA636" s="44"/>
      <c r="BB636" s="44"/>
      <c r="BC636" s="44"/>
      <c r="BD636" s="44"/>
      <c r="BE636" s="44"/>
      <c r="BF636" s="44"/>
      <c r="BG636" s="44"/>
      <c r="BH636" s="44"/>
      <c r="BI636" s="44"/>
      <c r="BJ636" s="44"/>
      <c r="BK636" s="44"/>
      <c r="BL636" s="44"/>
      <c r="BM636" s="44"/>
      <c r="BN636" s="44"/>
      <c r="BO636" s="44"/>
      <c r="BP636" s="44"/>
      <c r="BQ636" s="44"/>
      <c r="BR636" s="44"/>
      <c r="BS636" s="44"/>
      <c r="BT636" s="44"/>
      <c r="BU636" s="44"/>
      <c r="BV636" s="44"/>
      <c r="BW636" s="44"/>
      <c r="BX636" s="44"/>
      <c r="BY636" s="44"/>
      <c r="BZ636" s="44"/>
      <c r="CA636" s="44"/>
      <c r="CB636" s="44"/>
      <c r="CC636" s="44"/>
      <c r="CD636" s="44"/>
      <c r="CE636" s="44"/>
      <c r="CF636" s="44"/>
      <c r="CG636" s="44"/>
      <c r="CH636" s="44"/>
      <c r="CI636" s="44"/>
      <c r="CJ636" s="44"/>
      <c r="CK636" s="44"/>
      <c r="CL636" s="44"/>
      <c r="CM636" s="44"/>
      <c r="CN636" s="44"/>
      <c r="CO636" s="44"/>
      <c r="CP636" s="44"/>
      <c r="CQ636" s="44"/>
      <c r="CR636" s="44"/>
      <c r="CS636" s="44"/>
      <c r="CT636" s="44"/>
      <c r="CU636" s="44"/>
      <c r="CV636" s="44"/>
      <c r="CW636" s="44"/>
      <c r="CX636" s="44"/>
      <c r="CY636" s="44"/>
      <c r="CZ636" s="44"/>
    </row>
    <row r="637" spans="1:104" hidden="1" outlineLevel="1" x14ac:dyDescent="0.25">
      <c r="A637" s="39" t="e">
        <f>IF(AND('Budget Project 1'!#REF!=#REF!,'Budget Project 1'!#REF!=""),C$607,"")</f>
        <v>#REF!</v>
      </c>
      <c r="B637" s="44" t="e">
        <f>IF('Budget Project 1'!#REF!=#REF!,'Budget Project 1'!#REF!&gt;0,"")</f>
        <v>#REF!</v>
      </c>
      <c r="C637" s="44" t="e">
        <f t="shared" si="15"/>
        <v>#REF!</v>
      </c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  <c r="AG637" s="44"/>
      <c r="AH637" s="44"/>
      <c r="AI637" s="44"/>
      <c r="AJ637" s="44"/>
      <c r="AK637" s="44"/>
      <c r="AL637" s="44"/>
      <c r="AM637" s="44"/>
      <c r="AN637" s="44"/>
      <c r="AO637" s="44"/>
      <c r="AP637" s="44"/>
      <c r="AQ637" s="44"/>
      <c r="AR637" s="44"/>
      <c r="AS637" s="44"/>
      <c r="AT637" s="44"/>
      <c r="AU637" s="44"/>
      <c r="AV637" s="44"/>
      <c r="AW637" s="44"/>
      <c r="AX637" s="44"/>
      <c r="AY637" s="44"/>
      <c r="AZ637" s="44"/>
      <c r="BA637" s="44"/>
      <c r="BB637" s="44"/>
      <c r="BC637" s="44"/>
      <c r="BD637" s="44"/>
      <c r="BE637" s="44"/>
      <c r="BF637" s="44"/>
      <c r="BG637" s="44"/>
      <c r="BH637" s="44"/>
      <c r="BI637" s="44"/>
      <c r="BJ637" s="44"/>
      <c r="BK637" s="44"/>
      <c r="BL637" s="44"/>
      <c r="BM637" s="44"/>
      <c r="BN637" s="44"/>
      <c r="BO637" s="44"/>
      <c r="BP637" s="44"/>
      <c r="BQ637" s="44"/>
      <c r="BR637" s="44"/>
      <c r="BS637" s="44"/>
      <c r="BT637" s="44"/>
      <c r="BU637" s="44"/>
      <c r="BV637" s="44"/>
      <c r="BW637" s="44"/>
      <c r="BX637" s="44"/>
      <c r="BY637" s="44"/>
      <c r="BZ637" s="44"/>
      <c r="CA637" s="44"/>
      <c r="CB637" s="44"/>
      <c r="CC637" s="44"/>
      <c r="CD637" s="44"/>
      <c r="CE637" s="44"/>
      <c r="CF637" s="44"/>
      <c r="CG637" s="44"/>
      <c r="CH637" s="44"/>
      <c r="CI637" s="44"/>
      <c r="CJ637" s="44"/>
      <c r="CK637" s="44"/>
      <c r="CL637" s="44"/>
      <c r="CM637" s="44"/>
      <c r="CN637" s="44"/>
      <c r="CO637" s="44"/>
      <c r="CP637" s="44"/>
      <c r="CQ637" s="44"/>
      <c r="CR637" s="44"/>
      <c r="CS637" s="44"/>
      <c r="CT637" s="44"/>
      <c r="CU637" s="44"/>
      <c r="CV637" s="44"/>
      <c r="CW637" s="44"/>
      <c r="CX637" s="44"/>
      <c r="CY637" s="44"/>
      <c r="CZ637" s="44"/>
    </row>
    <row r="638" spans="1:104" collapsed="1" x14ac:dyDescent="0.25">
      <c r="A638" s="39" t="e">
        <f ca="1">IF(SUM(B639:B668)&gt;0.1*Total_NWO_funding,C638,"")</f>
        <v>#REF!</v>
      </c>
      <c r="B638" s="258" t="s">
        <v>56</v>
      </c>
      <c r="C638" s="44" t="s">
        <v>86</v>
      </c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  <c r="AG638" s="44"/>
      <c r="AH638" s="44"/>
      <c r="AI638" s="44"/>
      <c r="AJ638" s="44"/>
      <c r="AK638" s="44"/>
      <c r="AL638" s="44"/>
      <c r="AM638" s="44"/>
      <c r="AN638" s="44"/>
      <c r="AO638" s="44"/>
      <c r="AP638" s="44"/>
      <c r="AQ638" s="44"/>
      <c r="AR638" s="44"/>
      <c r="AS638" s="44"/>
      <c r="AT638" s="44"/>
      <c r="AU638" s="44"/>
      <c r="AV638" s="44"/>
      <c r="AW638" s="44"/>
      <c r="AX638" s="44"/>
      <c r="AY638" s="44"/>
      <c r="AZ638" s="44"/>
      <c r="BA638" s="44"/>
      <c r="BB638" s="44"/>
      <c r="BC638" s="44"/>
      <c r="BD638" s="44"/>
      <c r="BE638" s="44"/>
      <c r="BF638" s="44"/>
      <c r="BG638" s="44"/>
      <c r="BH638" s="44"/>
      <c r="BI638" s="44"/>
      <c r="BJ638" s="44"/>
      <c r="BK638" s="44"/>
      <c r="BL638" s="44"/>
      <c r="BM638" s="44"/>
      <c r="BN638" s="44"/>
      <c r="BO638" s="44"/>
      <c r="BP638" s="44"/>
      <c r="BQ638" s="44"/>
      <c r="BR638" s="44"/>
      <c r="BS638" s="44"/>
      <c r="BT638" s="44"/>
      <c r="BU638" s="44"/>
      <c r="BV638" s="44"/>
      <c r="BW638" s="44"/>
      <c r="BX638" s="44"/>
      <c r="BY638" s="44"/>
      <c r="BZ638" s="44"/>
      <c r="CA638" s="44"/>
      <c r="CB638" s="44"/>
      <c r="CC638" s="44"/>
      <c r="CD638" s="44"/>
      <c r="CE638" s="44"/>
      <c r="CF638" s="44"/>
      <c r="CG638" s="44"/>
      <c r="CH638" s="44"/>
      <c r="CI638" s="44"/>
      <c r="CJ638" s="44"/>
      <c r="CK638" s="44"/>
      <c r="CL638" s="44"/>
      <c r="CM638" s="44"/>
      <c r="CN638" s="44"/>
      <c r="CO638" s="44"/>
      <c r="CP638" s="44"/>
      <c r="CQ638" s="44"/>
      <c r="CR638" s="44"/>
      <c r="CS638" s="44"/>
      <c r="CT638" s="44"/>
      <c r="CU638" s="44"/>
      <c r="CV638" s="44"/>
      <c r="CW638" s="44"/>
      <c r="CX638" s="44"/>
      <c r="CY638" s="44"/>
      <c r="CZ638" s="44"/>
    </row>
    <row r="639" spans="1:104" hidden="1" outlineLevel="1" x14ac:dyDescent="0.25">
      <c r="B639" s="44" t="e">
        <f>IF(OR('Budget Project 1'!A13=#REF!,'Budget Project 1'!A13=#REF!),'Budget Project 1'!F13,"")</f>
        <v>#REF!</v>
      </c>
      <c r="C639" s="44" t="e">
        <f ca="1">IF(AND(NOT($A$638=""),NOT(B639="")),"issue","")</f>
        <v>#REF!</v>
      </c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  <c r="AG639" s="44"/>
      <c r="AH639" s="44"/>
      <c r="AI639" s="44"/>
      <c r="AJ639" s="44"/>
      <c r="AK639" s="44"/>
      <c r="AL639" s="44"/>
      <c r="AM639" s="44"/>
      <c r="AN639" s="44"/>
      <c r="AO639" s="44"/>
      <c r="AP639" s="44"/>
      <c r="AQ639" s="44"/>
      <c r="AR639" s="44"/>
      <c r="AS639" s="44"/>
      <c r="AT639" s="44"/>
      <c r="AU639" s="44"/>
      <c r="AV639" s="44"/>
      <c r="AW639" s="44"/>
      <c r="AX639" s="44"/>
      <c r="AY639" s="44"/>
      <c r="AZ639" s="44"/>
      <c r="BA639" s="44"/>
      <c r="BB639" s="44"/>
      <c r="BC639" s="44"/>
      <c r="BD639" s="44"/>
      <c r="BE639" s="44"/>
      <c r="BF639" s="44"/>
      <c r="BG639" s="44"/>
      <c r="BH639" s="44"/>
      <c r="BI639" s="44"/>
      <c r="BJ639" s="44"/>
      <c r="BK639" s="44"/>
      <c r="BL639" s="44"/>
      <c r="BM639" s="44"/>
      <c r="BN639" s="44"/>
      <c r="BO639" s="44"/>
      <c r="BP639" s="44"/>
      <c r="BQ639" s="44"/>
      <c r="BR639" s="44"/>
      <c r="BS639" s="44"/>
      <c r="BT639" s="44"/>
      <c r="BU639" s="44"/>
      <c r="BV639" s="44"/>
      <c r="BW639" s="44"/>
      <c r="BX639" s="44"/>
      <c r="BY639" s="44"/>
      <c r="BZ639" s="44"/>
      <c r="CA639" s="44"/>
      <c r="CB639" s="44"/>
      <c r="CC639" s="44"/>
      <c r="CD639" s="44"/>
      <c r="CE639" s="44"/>
      <c r="CF639" s="44"/>
      <c r="CG639" s="44"/>
      <c r="CH639" s="44"/>
      <c r="CI639" s="44"/>
      <c r="CJ639" s="44"/>
      <c r="CK639" s="44"/>
      <c r="CL639" s="44"/>
      <c r="CM639" s="44"/>
      <c r="CN639" s="44"/>
      <c r="CO639" s="44"/>
      <c r="CP639" s="44"/>
      <c r="CQ639" s="44"/>
      <c r="CR639" s="44"/>
      <c r="CS639" s="44"/>
      <c r="CT639" s="44"/>
      <c r="CU639" s="44"/>
      <c r="CV639" s="44"/>
      <c r="CW639" s="44"/>
      <c r="CX639" s="44"/>
      <c r="CY639" s="44"/>
      <c r="CZ639" s="44"/>
    </row>
    <row r="640" spans="1:104" hidden="1" outlineLevel="1" x14ac:dyDescent="0.25">
      <c r="B640" s="44" t="e">
        <f>IF(OR('Budget Project 1'!A14=#REF!,'Budget Project 1'!A14=#REF!),'Budget Project 1'!F14,"")</f>
        <v>#REF!</v>
      </c>
      <c r="C640" s="44" t="e">
        <f t="shared" ref="C640:C668" ca="1" si="16">IF(AND(NOT($A$638=""),NOT(B640="")),"issue","")</f>
        <v>#REF!</v>
      </c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  <c r="AG640" s="44"/>
      <c r="AH640" s="44"/>
      <c r="AI640" s="44"/>
      <c r="AJ640" s="44"/>
      <c r="AK640" s="44"/>
      <c r="AL640" s="44"/>
      <c r="AM640" s="44"/>
      <c r="AN640" s="44"/>
      <c r="AO640" s="44"/>
      <c r="AP640" s="44"/>
      <c r="AQ640" s="44"/>
      <c r="AR640" s="44"/>
      <c r="AS640" s="44"/>
      <c r="AT640" s="44"/>
      <c r="AU640" s="44"/>
      <c r="AV640" s="44"/>
      <c r="AW640" s="44"/>
      <c r="AX640" s="44"/>
      <c r="AY640" s="44"/>
      <c r="AZ640" s="44"/>
      <c r="BA640" s="44"/>
      <c r="BB640" s="44"/>
      <c r="BC640" s="44"/>
      <c r="BD640" s="44"/>
      <c r="BE640" s="44"/>
      <c r="BF640" s="44"/>
      <c r="BG640" s="44"/>
      <c r="BH640" s="44"/>
      <c r="BI640" s="44"/>
      <c r="BJ640" s="44"/>
      <c r="BK640" s="44"/>
      <c r="BL640" s="44"/>
      <c r="BM640" s="44"/>
      <c r="BN640" s="44"/>
      <c r="BO640" s="44"/>
      <c r="BP640" s="44"/>
      <c r="BQ640" s="44"/>
      <c r="BR640" s="44"/>
      <c r="BS640" s="44"/>
      <c r="BT640" s="44"/>
      <c r="BU640" s="44"/>
      <c r="BV640" s="44"/>
      <c r="BW640" s="44"/>
      <c r="BX640" s="44"/>
      <c r="BY640" s="44"/>
      <c r="BZ640" s="44"/>
      <c r="CA640" s="44"/>
      <c r="CB640" s="44"/>
      <c r="CC640" s="44"/>
      <c r="CD640" s="44"/>
      <c r="CE640" s="44"/>
      <c r="CF640" s="44"/>
      <c r="CG640" s="44"/>
      <c r="CH640" s="44"/>
      <c r="CI640" s="44"/>
      <c r="CJ640" s="44"/>
      <c r="CK640" s="44"/>
      <c r="CL640" s="44"/>
      <c r="CM640" s="44"/>
      <c r="CN640" s="44"/>
      <c r="CO640" s="44"/>
      <c r="CP640" s="44"/>
      <c r="CQ640" s="44"/>
      <c r="CR640" s="44"/>
      <c r="CS640" s="44"/>
      <c r="CT640" s="44"/>
      <c r="CU640" s="44"/>
      <c r="CV640" s="44"/>
      <c r="CW640" s="44"/>
      <c r="CX640" s="44"/>
      <c r="CY640" s="44"/>
      <c r="CZ640" s="44"/>
    </row>
    <row r="641" spans="2:104" hidden="1" outlineLevel="1" x14ac:dyDescent="0.25">
      <c r="B641" s="44" t="e">
        <f>IF(OR('Budget Project 1'!A15=#REF!,'Budget Project 1'!A15=#REF!),'Budget Project 1'!F15,"")</f>
        <v>#REF!</v>
      </c>
      <c r="C641" s="44" t="e">
        <f t="shared" ca="1" si="16"/>
        <v>#REF!</v>
      </c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  <c r="AG641" s="44"/>
      <c r="AH641" s="44"/>
      <c r="AI641" s="44"/>
      <c r="AJ641" s="44"/>
      <c r="AK641" s="44"/>
      <c r="AL641" s="44"/>
      <c r="AM641" s="44"/>
      <c r="AN641" s="44"/>
      <c r="AO641" s="44"/>
      <c r="AP641" s="44"/>
      <c r="AQ641" s="44"/>
      <c r="AR641" s="44"/>
      <c r="AS641" s="44"/>
      <c r="AT641" s="44"/>
      <c r="AU641" s="44"/>
      <c r="AV641" s="44"/>
      <c r="AW641" s="44"/>
      <c r="AX641" s="44"/>
      <c r="AY641" s="44"/>
      <c r="AZ641" s="44"/>
      <c r="BA641" s="44"/>
      <c r="BB641" s="44"/>
      <c r="BC641" s="44"/>
      <c r="BD641" s="44"/>
      <c r="BE641" s="44"/>
      <c r="BF641" s="44"/>
      <c r="BG641" s="44"/>
      <c r="BH641" s="44"/>
      <c r="BI641" s="44"/>
      <c r="BJ641" s="44"/>
      <c r="BK641" s="44"/>
      <c r="BL641" s="44"/>
      <c r="BM641" s="44"/>
      <c r="BN641" s="44"/>
      <c r="BO641" s="44"/>
      <c r="BP641" s="44"/>
      <c r="BQ641" s="44"/>
      <c r="BR641" s="44"/>
      <c r="BS641" s="44"/>
      <c r="BT641" s="44"/>
      <c r="BU641" s="44"/>
      <c r="BV641" s="44"/>
      <c r="BW641" s="44"/>
      <c r="BX641" s="44"/>
      <c r="BY641" s="44"/>
      <c r="BZ641" s="44"/>
      <c r="CA641" s="44"/>
      <c r="CB641" s="44"/>
      <c r="CC641" s="44"/>
      <c r="CD641" s="44"/>
      <c r="CE641" s="44"/>
      <c r="CF641" s="44"/>
      <c r="CG641" s="44"/>
      <c r="CH641" s="44"/>
      <c r="CI641" s="44"/>
      <c r="CJ641" s="44"/>
      <c r="CK641" s="44"/>
      <c r="CL641" s="44"/>
      <c r="CM641" s="44"/>
      <c r="CN641" s="44"/>
      <c r="CO641" s="44"/>
      <c r="CP641" s="44"/>
      <c r="CQ641" s="44"/>
      <c r="CR641" s="44"/>
      <c r="CS641" s="44"/>
      <c r="CT641" s="44"/>
      <c r="CU641" s="44"/>
      <c r="CV641" s="44"/>
      <c r="CW641" s="44"/>
      <c r="CX641" s="44"/>
      <c r="CY641" s="44"/>
      <c r="CZ641" s="44"/>
    </row>
    <row r="642" spans="2:104" hidden="1" outlineLevel="1" x14ac:dyDescent="0.25">
      <c r="B642" s="44" t="e">
        <f>IF(OR('Budget Project 1'!A16=#REF!,'Budget Project 1'!A16=#REF!),'Budget Project 1'!F16,"")</f>
        <v>#REF!</v>
      </c>
      <c r="C642" s="44" t="e">
        <f t="shared" ca="1" si="16"/>
        <v>#REF!</v>
      </c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  <c r="AG642" s="44"/>
      <c r="AH642" s="44"/>
      <c r="AI642" s="44"/>
      <c r="AJ642" s="44"/>
      <c r="AK642" s="44"/>
      <c r="AL642" s="44"/>
      <c r="AM642" s="44"/>
      <c r="AN642" s="44"/>
      <c r="AO642" s="44"/>
      <c r="AP642" s="44"/>
      <c r="AQ642" s="44"/>
      <c r="AR642" s="44"/>
      <c r="AS642" s="44"/>
      <c r="AT642" s="44"/>
      <c r="AU642" s="44"/>
      <c r="AV642" s="44"/>
      <c r="AW642" s="44"/>
      <c r="AX642" s="44"/>
      <c r="AY642" s="44"/>
      <c r="AZ642" s="44"/>
      <c r="BA642" s="44"/>
      <c r="BB642" s="44"/>
      <c r="BC642" s="44"/>
      <c r="BD642" s="44"/>
      <c r="BE642" s="44"/>
      <c r="BF642" s="44"/>
      <c r="BG642" s="44"/>
      <c r="BH642" s="44"/>
      <c r="BI642" s="44"/>
      <c r="BJ642" s="44"/>
      <c r="BK642" s="44"/>
      <c r="BL642" s="44"/>
      <c r="BM642" s="44"/>
      <c r="BN642" s="44"/>
      <c r="BO642" s="44"/>
      <c r="BP642" s="44"/>
      <c r="BQ642" s="44"/>
      <c r="BR642" s="44"/>
      <c r="BS642" s="44"/>
      <c r="BT642" s="44"/>
      <c r="BU642" s="44"/>
      <c r="BV642" s="44"/>
      <c r="BW642" s="44"/>
      <c r="BX642" s="44"/>
      <c r="BY642" s="44"/>
      <c r="BZ642" s="44"/>
      <c r="CA642" s="44"/>
      <c r="CB642" s="44"/>
      <c r="CC642" s="44"/>
      <c r="CD642" s="44"/>
      <c r="CE642" s="44"/>
      <c r="CF642" s="44"/>
      <c r="CG642" s="44"/>
      <c r="CH642" s="44"/>
      <c r="CI642" s="44"/>
      <c r="CJ642" s="44"/>
      <c r="CK642" s="44"/>
      <c r="CL642" s="44"/>
      <c r="CM642" s="44"/>
      <c r="CN642" s="44"/>
      <c r="CO642" s="44"/>
      <c r="CP642" s="44"/>
      <c r="CQ642" s="44"/>
      <c r="CR642" s="44"/>
      <c r="CS642" s="44"/>
      <c r="CT642" s="44"/>
      <c r="CU642" s="44"/>
      <c r="CV642" s="44"/>
      <c r="CW642" s="44"/>
      <c r="CX642" s="44"/>
      <c r="CY642" s="44"/>
      <c r="CZ642" s="44"/>
    </row>
    <row r="643" spans="2:104" hidden="1" outlineLevel="1" x14ac:dyDescent="0.25">
      <c r="B643" s="44" t="e">
        <f>IF(OR('Budget Project 1'!A17=#REF!,'Budget Project 1'!A17=#REF!),'Budget Project 1'!F17,"")</f>
        <v>#REF!</v>
      </c>
      <c r="C643" s="44" t="e">
        <f t="shared" ca="1" si="16"/>
        <v>#REF!</v>
      </c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  <c r="AG643" s="44"/>
      <c r="AH643" s="44"/>
      <c r="AI643" s="44"/>
      <c r="AJ643" s="44"/>
      <c r="AK643" s="44"/>
      <c r="AL643" s="44"/>
      <c r="AM643" s="44"/>
      <c r="AN643" s="44"/>
      <c r="AO643" s="44"/>
      <c r="AP643" s="44"/>
      <c r="AQ643" s="44"/>
      <c r="AR643" s="44"/>
      <c r="AS643" s="44"/>
      <c r="AT643" s="44"/>
      <c r="AU643" s="44"/>
      <c r="AV643" s="44"/>
      <c r="AW643" s="44"/>
      <c r="AX643" s="44"/>
      <c r="AY643" s="44"/>
      <c r="AZ643" s="44"/>
      <c r="BA643" s="44"/>
      <c r="BB643" s="44"/>
      <c r="BC643" s="44"/>
      <c r="BD643" s="44"/>
      <c r="BE643" s="44"/>
      <c r="BF643" s="44"/>
      <c r="BG643" s="44"/>
      <c r="BH643" s="44"/>
      <c r="BI643" s="44"/>
      <c r="BJ643" s="44"/>
      <c r="BK643" s="44"/>
      <c r="BL643" s="44"/>
      <c r="BM643" s="44"/>
      <c r="BN643" s="44"/>
      <c r="BO643" s="44"/>
      <c r="BP643" s="44"/>
      <c r="BQ643" s="44"/>
      <c r="BR643" s="44"/>
      <c r="BS643" s="44"/>
      <c r="BT643" s="44"/>
      <c r="BU643" s="44"/>
      <c r="BV643" s="44"/>
      <c r="BW643" s="44"/>
      <c r="BX643" s="44"/>
      <c r="BY643" s="44"/>
      <c r="BZ643" s="44"/>
      <c r="CA643" s="44"/>
      <c r="CB643" s="44"/>
      <c r="CC643" s="44"/>
      <c r="CD643" s="44"/>
      <c r="CE643" s="44"/>
      <c r="CF643" s="44"/>
      <c r="CG643" s="44"/>
      <c r="CH643" s="44"/>
      <c r="CI643" s="44"/>
      <c r="CJ643" s="44"/>
      <c r="CK643" s="44"/>
      <c r="CL643" s="44"/>
      <c r="CM643" s="44"/>
      <c r="CN643" s="44"/>
      <c r="CO643" s="44"/>
      <c r="CP643" s="44"/>
      <c r="CQ643" s="44"/>
      <c r="CR643" s="44"/>
      <c r="CS643" s="44"/>
      <c r="CT643" s="44"/>
      <c r="CU643" s="44"/>
      <c r="CV643" s="44"/>
      <c r="CW643" s="44"/>
      <c r="CX643" s="44"/>
      <c r="CY643" s="44"/>
      <c r="CZ643" s="44"/>
    </row>
    <row r="644" spans="2:104" hidden="1" outlineLevel="1" x14ac:dyDescent="0.25">
      <c r="B644" s="44" t="e">
        <f>IF(OR('Budget Project 1'!#REF!=#REF!,'Budget Project 1'!#REF!=#REF!),'Budget Project 1'!#REF!,"")</f>
        <v>#REF!</v>
      </c>
      <c r="C644" s="44" t="e">
        <f t="shared" ca="1" si="16"/>
        <v>#REF!</v>
      </c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  <c r="AG644" s="44"/>
      <c r="AH644" s="44"/>
      <c r="AI644" s="44"/>
      <c r="AJ644" s="44"/>
      <c r="AK644" s="44"/>
      <c r="AL644" s="44"/>
      <c r="AM644" s="44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AX644" s="44"/>
      <c r="AY644" s="44"/>
      <c r="AZ644" s="44"/>
      <c r="BA644" s="44"/>
      <c r="BB644" s="44"/>
      <c r="BC644" s="44"/>
      <c r="BD644" s="44"/>
      <c r="BE644" s="44"/>
      <c r="BF644" s="44"/>
      <c r="BG644" s="44"/>
      <c r="BH644" s="44"/>
      <c r="BI644" s="44"/>
      <c r="BJ644" s="44"/>
      <c r="BK644" s="44"/>
      <c r="BL644" s="44"/>
      <c r="BM644" s="44"/>
      <c r="BN644" s="44"/>
      <c r="BO644" s="44"/>
      <c r="BP644" s="44"/>
      <c r="BQ644" s="44"/>
      <c r="BR644" s="44"/>
      <c r="BS644" s="44"/>
      <c r="BT644" s="44"/>
      <c r="BU644" s="44"/>
      <c r="BV644" s="44"/>
      <c r="BW644" s="44"/>
      <c r="BX644" s="44"/>
      <c r="BY644" s="44"/>
      <c r="BZ644" s="44"/>
      <c r="CA644" s="44"/>
      <c r="CB644" s="44"/>
      <c r="CC644" s="44"/>
      <c r="CD644" s="44"/>
      <c r="CE644" s="44"/>
      <c r="CF644" s="44"/>
      <c r="CG644" s="44"/>
      <c r="CH644" s="44"/>
      <c r="CI644" s="44"/>
      <c r="CJ644" s="44"/>
      <c r="CK644" s="44"/>
      <c r="CL644" s="44"/>
      <c r="CM644" s="44"/>
      <c r="CN644" s="44"/>
      <c r="CO644" s="44"/>
      <c r="CP644" s="44"/>
      <c r="CQ644" s="44"/>
      <c r="CR644" s="44"/>
      <c r="CS644" s="44"/>
      <c r="CT644" s="44"/>
      <c r="CU644" s="44"/>
      <c r="CV644" s="44"/>
      <c r="CW644" s="44"/>
      <c r="CX644" s="44"/>
      <c r="CY644" s="44"/>
      <c r="CZ644" s="44"/>
    </row>
    <row r="645" spans="2:104" hidden="1" outlineLevel="1" x14ac:dyDescent="0.25">
      <c r="B645" s="44" t="e">
        <f>IF(OR('Budget Project 1'!#REF!=#REF!,'Budget Project 1'!#REF!=#REF!),'Budget Project 1'!#REF!,"")</f>
        <v>#REF!</v>
      </c>
      <c r="C645" s="44" t="e">
        <f t="shared" ca="1" si="16"/>
        <v>#REF!</v>
      </c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  <c r="AG645" s="44"/>
      <c r="AH645" s="44"/>
      <c r="AI645" s="44"/>
      <c r="AJ645" s="44"/>
      <c r="AK645" s="44"/>
      <c r="AL645" s="44"/>
      <c r="AM645" s="44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AX645" s="44"/>
      <c r="AY645" s="44"/>
      <c r="AZ645" s="44"/>
      <c r="BA645" s="44"/>
      <c r="BB645" s="44"/>
      <c r="BC645" s="44"/>
      <c r="BD645" s="44"/>
      <c r="BE645" s="44"/>
      <c r="BF645" s="44"/>
      <c r="BG645" s="44"/>
      <c r="BH645" s="44"/>
      <c r="BI645" s="44"/>
      <c r="BJ645" s="44"/>
      <c r="BK645" s="44"/>
      <c r="BL645" s="44"/>
      <c r="BM645" s="44"/>
      <c r="BN645" s="44"/>
      <c r="BO645" s="44"/>
      <c r="BP645" s="44"/>
      <c r="BQ645" s="44"/>
      <c r="BR645" s="44"/>
      <c r="BS645" s="44"/>
      <c r="BT645" s="44"/>
      <c r="BU645" s="44"/>
      <c r="BV645" s="44"/>
      <c r="BW645" s="44"/>
      <c r="BX645" s="44"/>
      <c r="BY645" s="44"/>
      <c r="BZ645" s="44"/>
      <c r="CA645" s="44"/>
      <c r="CB645" s="44"/>
      <c r="CC645" s="44"/>
      <c r="CD645" s="44"/>
      <c r="CE645" s="44"/>
      <c r="CF645" s="44"/>
      <c r="CG645" s="44"/>
      <c r="CH645" s="44"/>
      <c r="CI645" s="44"/>
      <c r="CJ645" s="44"/>
      <c r="CK645" s="44"/>
      <c r="CL645" s="44"/>
      <c r="CM645" s="44"/>
      <c r="CN645" s="44"/>
      <c r="CO645" s="44"/>
      <c r="CP645" s="44"/>
      <c r="CQ645" s="44"/>
      <c r="CR645" s="44"/>
      <c r="CS645" s="44"/>
      <c r="CT645" s="44"/>
      <c r="CU645" s="44"/>
      <c r="CV645" s="44"/>
      <c r="CW645" s="44"/>
      <c r="CX645" s="44"/>
      <c r="CY645" s="44"/>
      <c r="CZ645" s="44"/>
    </row>
    <row r="646" spans="2:104" hidden="1" outlineLevel="1" x14ac:dyDescent="0.25">
      <c r="B646" s="44" t="e">
        <f>IF(OR('Budget Project 1'!#REF!=#REF!,'Budget Project 1'!#REF!=#REF!),'Budget Project 1'!#REF!,"")</f>
        <v>#REF!</v>
      </c>
      <c r="C646" s="44" t="e">
        <f t="shared" ca="1" si="16"/>
        <v>#REF!</v>
      </c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  <c r="AG646" s="44"/>
      <c r="AH646" s="44"/>
      <c r="AI646" s="44"/>
      <c r="AJ646" s="44"/>
      <c r="AK646" s="44"/>
      <c r="AL646" s="44"/>
      <c r="AM646" s="44"/>
      <c r="AN646" s="44"/>
      <c r="AO646" s="44"/>
      <c r="AP646" s="44"/>
      <c r="AQ646" s="44"/>
      <c r="AR646" s="44"/>
      <c r="AS646" s="44"/>
      <c r="AT646" s="44"/>
      <c r="AU646" s="44"/>
      <c r="AV646" s="44"/>
      <c r="AW646" s="44"/>
      <c r="AX646" s="44"/>
      <c r="AY646" s="44"/>
      <c r="AZ646" s="44"/>
      <c r="BA646" s="44"/>
      <c r="BB646" s="44"/>
      <c r="BC646" s="44"/>
      <c r="BD646" s="44"/>
      <c r="BE646" s="44"/>
      <c r="BF646" s="44"/>
      <c r="BG646" s="44"/>
      <c r="BH646" s="44"/>
      <c r="BI646" s="44"/>
      <c r="BJ646" s="44"/>
      <c r="BK646" s="44"/>
      <c r="BL646" s="44"/>
      <c r="BM646" s="44"/>
      <c r="BN646" s="44"/>
      <c r="BO646" s="44"/>
      <c r="BP646" s="44"/>
      <c r="BQ646" s="44"/>
      <c r="BR646" s="44"/>
      <c r="BS646" s="44"/>
      <c r="BT646" s="44"/>
      <c r="BU646" s="44"/>
      <c r="BV646" s="44"/>
      <c r="BW646" s="44"/>
      <c r="BX646" s="44"/>
      <c r="BY646" s="44"/>
      <c r="BZ646" s="44"/>
      <c r="CA646" s="44"/>
      <c r="CB646" s="44"/>
      <c r="CC646" s="44"/>
      <c r="CD646" s="44"/>
      <c r="CE646" s="44"/>
      <c r="CF646" s="44"/>
      <c r="CG646" s="44"/>
      <c r="CH646" s="44"/>
      <c r="CI646" s="44"/>
      <c r="CJ646" s="44"/>
      <c r="CK646" s="44"/>
      <c r="CL646" s="44"/>
      <c r="CM646" s="44"/>
      <c r="CN646" s="44"/>
      <c r="CO646" s="44"/>
      <c r="CP646" s="44"/>
      <c r="CQ646" s="44"/>
      <c r="CR646" s="44"/>
      <c r="CS646" s="44"/>
      <c r="CT646" s="44"/>
      <c r="CU646" s="44"/>
      <c r="CV646" s="44"/>
      <c r="CW646" s="44"/>
      <c r="CX646" s="44"/>
      <c r="CY646" s="44"/>
      <c r="CZ646" s="44"/>
    </row>
    <row r="647" spans="2:104" hidden="1" outlineLevel="1" x14ac:dyDescent="0.25">
      <c r="B647" s="44" t="e">
        <f>IF(OR('Budget Project 1'!#REF!=#REF!,'Budget Project 1'!#REF!=#REF!),'Budget Project 1'!#REF!,"")</f>
        <v>#REF!</v>
      </c>
      <c r="C647" s="44" t="e">
        <f t="shared" ca="1" si="16"/>
        <v>#REF!</v>
      </c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  <c r="AG647" s="44"/>
      <c r="AH647" s="44"/>
      <c r="AI647" s="44"/>
      <c r="AJ647" s="44"/>
      <c r="AK647" s="44"/>
      <c r="AL647" s="44"/>
      <c r="AM647" s="44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AX647" s="44"/>
      <c r="AY647" s="44"/>
      <c r="AZ647" s="44"/>
      <c r="BA647" s="44"/>
      <c r="BB647" s="44"/>
      <c r="BC647" s="44"/>
      <c r="BD647" s="44"/>
      <c r="BE647" s="44"/>
      <c r="BF647" s="44"/>
      <c r="BG647" s="44"/>
      <c r="BH647" s="44"/>
      <c r="BI647" s="44"/>
      <c r="BJ647" s="44"/>
      <c r="BK647" s="44"/>
      <c r="BL647" s="44"/>
      <c r="BM647" s="44"/>
      <c r="BN647" s="44"/>
      <c r="BO647" s="44"/>
      <c r="BP647" s="44"/>
      <c r="BQ647" s="44"/>
      <c r="BR647" s="44"/>
      <c r="BS647" s="44"/>
      <c r="BT647" s="44"/>
      <c r="BU647" s="44"/>
      <c r="BV647" s="44"/>
      <c r="BW647" s="44"/>
      <c r="BX647" s="44"/>
      <c r="BY647" s="44"/>
      <c r="BZ647" s="44"/>
      <c r="CA647" s="44"/>
      <c r="CB647" s="44"/>
      <c r="CC647" s="44"/>
      <c r="CD647" s="44"/>
      <c r="CE647" s="44"/>
      <c r="CF647" s="44"/>
      <c r="CG647" s="44"/>
      <c r="CH647" s="44"/>
      <c r="CI647" s="44"/>
      <c r="CJ647" s="44"/>
      <c r="CK647" s="44"/>
      <c r="CL647" s="44"/>
      <c r="CM647" s="44"/>
      <c r="CN647" s="44"/>
      <c r="CO647" s="44"/>
      <c r="CP647" s="44"/>
      <c r="CQ647" s="44"/>
      <c r="CR647" s="44"/>
      <c r="CS647" s="44"/>
      <c r="CT647" s="44"/>
      <c r="CU647" s="44"/>
      <c r="CV647" s="44"/>
      <c r="CW647" s="44"/>
      <c r="CX647" s="44"/>
      <c r="CY647" s="44"/>
      <c r="CZ647" s="44"/>
    </row>
    <row r="648" spans="2:104" hidden="1" outlineLevel="1" x14ac:dyDescent="0.25">
      <c r="B648" s="44" t="e">
        <f>IF(OR('Budget Project 1'!#REF!=#REF!,'Budget Project 1'!#REF!=#REF!),'Budget Project 1'!#REF!,"")</f>
        <v>#REF!</v>
      </c>
      <c r="C648" s="44" t="e">
        <f t="shared" ca="1" si="16"/>
        <v>#REF!</v>
      </c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  <c r="AG648" s="44"/>
      <c r="AH648" s="44"/>
      <c r="AI648" s="44"/>
      <c r="AJ648" s="44"/>
      <c r="AK648" s="44"/>
      <c r="AL648" s="44"/>
      <c r="AM648" s="44"/>
      <c r="AN648" s="44"/>
      <c r="AO648" s="44"/>
      <c r="AP648" s="44"/>
      <c r="AQ648" s="44"/>
      <c r="AR648" s="44"/>
      <c r="AS648" s="44"/>
      <c r="AT648" s="44"/>
      <c r="AU648" s="44"/>
      <c r="AV648" s="44"/>
      <c r="AW648" s="44"/>
      <c r="AX648" s="44"/>
      <c r="AY648" s="44"/>
      <c r="AZ648" s="44"/>
      <c r="BA648" s="44"/>
      <c r="BB648" s="44"/>
      <c r="BC648" s="44"/>
      <c r="BD648" s="44"/>
      <c r="BE648" s="44"/>
      <c r="BF648" s="44"/>
      <c r="BG648" s="44"/>
      <c r="BH648" s="44"/>
      <c r="BI648" s="44"/>
      <c r="BJ648" s="44"/>
      <c r="BK648" s="44"/>
      <c r="BL648" s="44"/>
      <c r="BM648" s="44"/>
      <c r="BN648" s="44"/>
      <c r="BO648" s="44"/>
      <c r="BP648" s="44"/>
      <c r="BQ648" s="44"/>
      <c r="BR648" s="44"/>
      <c r="BS648" s="44"/>
      <c r="BT648" s="44"/>
      <c r="BU648" s="44"/>
      <c r="BV648" s="44"/>
      <c r="BW648" s="44"/>
      <c r="BX648" s="44"/>
      <c r="BY648" s="44"/>
      <c r="BZ648" s="44"/>
      <c r="CA648" s="44"/>
      <c r="CB648" s="44"/>
      <c r="CC648" s="44"/>
      <c r="CD648" s="44"/>
      <c r="CE648" s="44"/>
      <c r="CF648" s="44"/>
      <c r="CG648" s="44"/>
      <c r="CH648" s="44"/>
      <c r="CI648" s="44"/>
      <c r="CJ648" s="44"/>
      <c r="CK648" s="44"/>
      <c r="CL648" s="44"/>
      <c r="CM648" s="44"/>
      <c r="CN648" s="44"/>
      <c r="CO648" s="44"/>
      <c r="CP648" s="44"/>
      <c r="CQ648" s="44"/>
      <c r="CR648" s="44"/>
      <c r="CS648" s="44"/>
      <c r="CT648" s="44"/>
      <c r="CU648" s="44"/>
      <c r="CV648" s="44"/>
      <c r="CW648" s="44"/>
      <c r="CX648" s="44"/>
      <c r="CY648" s="44"/>
      <c r="CZ648" s="44"/>
    </row>
    <row r="649" spans="2:104" hidden="1" outlineLevel="1" x14ac:dyDescent="0.25">
      <c r="B649" s="44" t="e">
        <f>IF(OR('Budget Project 1'!#REF!=#REF!,'Budget Project 1'!#REF!=#REF!),'Budget Project 1'!#REF!,"")</f>
        <v>#REF!</v>
      </c>
      <c r="C649" s="44" t="e">
        <f t="shared" ca="1" si="16"/>
        <v>#REF!</v>
      </c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  <c r="AG649" s="44"/>
      <c r="AH649" s="44"/>
      <c r="AI649" s="44"/>
      <c r="AJ649" s="44"/>
      <c r="AK649" s="44"/>
      <c r="AL649" s="44"/>
      <c r="AM649" s="44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AX649" s="44"/>
      <c r="AY649" s="44"/>
      <c r="AZ649" s="44"/>
      <c r="BA649" s="44"/>
      <c r="BB649" s="44"/>
      <c r="BC649" s="44"/>
      <c r="BD649" s="44"/>
      <c r="BE649" s="44"/>
      <c r="BF649" s="44"/>
      <c r="BG649" s="44"/>
      <c r="BH649" s="44"/>
      <c r="BI649" s="44"/>
      <c r="BJ649" s="44"/>
      <c r="BK649" s="44"/>
      <c r="BL649" s="44"/>
      <c r="BM649" s="44"/>
      <c r="BN649" s="44"/>
      <c r="BO649" s="44"/>
      <c r="BP649" s="44"/>
      <c r="BQ649" s="44"/>
      <c r="BR649" s="44"/>
      <c r="BS649" s="44"/>
      <c r="BT649" s="44"/>
      <c r="BU649" s="44"/>
      <c r="BV649" s="44"/>
      <c r="BW649" s="44"/>
      <c r="BX649" s="44"/>
      <c r="BY649" s="44"/>
      <c r="BZ649" s="44"/>
      <c r="CA649" s="44"/>
      <c r="CB649" s="44"/>
      <c r="CC649" s="44"/>
      <c r="CD649" s="44"/>
      <c r="CE649" s="44"/>
      <c r="CF649" s="44"/>
      <c r="CG649" s="44"/>
      <c r="CH649" s="44"/>
      <c r="CI649" s="44"/>
      <c r="CJ649" s="44"/>
      <c r="CK649" s="44"/>
      <c r="CL649" s="44"/>
      <c r="CM649" s="44"/>
      <c r="CN649" s="44"/>
      <c r="CO649" s="44"/>
      <c r="CP649" s="44"/>
      <c r="CQ649" s="44"/>
      <c r="CR649" s="44"/>
      <c r="CS649" s="44"/>
      <c r="CT649" s="44"/>
      <c r="CU649" s="44"/>
      <c r="CV649" s="44"/>
      <c r="CW649" s="44"/>
      <c r="CX649" s="44"/>
      <c r="CY649" s="44"/>
      <c r="CZ649" s="44"/>
    </row>
    <row r="650" spans="2:104" hidden="1" outlineLevel="1" x14ac:dyDescent="0.25">
      <c r="B650" s="44" t="e">
        <f>IF(OR('Budget Project 1'!#REF!=#REF!,'Budget Project 1'!#REF!=#REF!),'Budget Project 1'!#REF!,"")</f>
        <v>#REF!</v>
      </c>
      <c r="C650" s="44" t="e">
        <f t="shared" ca="1" si="16"/>
        <v>#REF!</v>
      </c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  <c r="AG650" s="44"/>
      <c r="AH650" s="44"/>
      <c r="AI650" s="44"/>
      <c r="AJ650" s="44"/>
      <c r="AK650" s="44"/>
      <c r="AL650" s="44"/>
      <c r="AM650" s="44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AX650" s="44"/>
      <c r="AY650" s="44"/>
      <c r="AZ650" s="44"/>
      <c r="BA650" s="44"/>
      <c r="BB650" s="44"/>
      <c r="BC650" s="44"/>
      <c r="BD650" s="44"/>
      <c r="BE650" s="44"/>
      <c r="BF650" s="44"/>
      <c r="BG650" s="44"/>
      <c r="BH650" s="44"/>
      <c r="BI650" s="44"/>
      <c r="BJ650" s="44"/>
      <c r="BK650" s="44"/>
      <c r="BL650" s="44"/>
      <c r="BM650" s="44"/>
      <c r="BN650" s="44"/>
      <c r="BO650" s="44"/>
      <c r="BP650" s="44"/>
      <c r="BQ650" s="44"/>
      <c r="BR650" s="44"/>
      <c r="BS650" s="44"/>
      <c r="BT650" s="44"/>
      <c r="BU650" s="44"/>
      <c r="BV650" s="44"/>
      <c r="BW650" s="44"/>
      <c r="BX650" s="44"/>
      <c r="BY650" s="44"/>
      <c r="BZ650" s="44"/>
      <c r="CA650" s="44"/>
      <c r="CB650" s="44"/>
      <c r="CC650" s="44"/>
      <c r="CD650" s="44"/>
      <c r="CE650" s="44"/>
      <c r="CF650" s="44"/>
      <c r="CG650" s="44"/>
      <c r="CH650" s="44"/>
      <c r="CI650" s="44"/>
      <c r="CJ650" s="44"/>
      <c r="CK650" s="44"/>
      <c r="CL650" s="44"/>
      <c r="CM650" s="44"/>
      <c r="CN650" s="44"/>
      <c r="CO650" s="44"/>
      <c r="CP650" s="44"/>
      <c r="CQ650" s="44"/>
      <c r="CR650" s="44"/>
      <c r="CS650" s="44"/>
      <c r="CT650" s="44"/>
      <c r="CU650" s="44"/>
      <c r="CV650" s="44"/>
      <c r="CW650" s="44"/>
      <c r="CX650" s="44"/>
      <c r="CY650" s="44"/>
      <c r="CZ650" s="44"/>
    </row>
    <row r="651" spans="2:104" hidden="1" outlineLevel="1" x14ac:dyDescent="0.25">
      <c r="B651" s="44" t="e">
        <f>IF(OR('Budget Project 1'!#REF!=#REF!,'Budget Project 1'!#REF!=#REF!),'Budget Project 1'!#REF!,"")</f>
        <v>#REF!</v>
      </c>
      <c r="C651" s="44" t="e">
        <f t="shared" ca="1" si="16"/>
        <v>#REF!</v>
      </c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  <c r="AG651" s="44"/>
      <c r="AH651" s="44"/>
      <c r="AI651" s="44"/>
      <c r="AJ651" s="44"/>
      <c r="AK651" s="44"/>
      <c r="AL651" s="44"/>
      <c r="AM651" s="44"/>
      <c r="AN651" s="44"/>
      <c r="AO651" s="44"/>
      <c r="AP651" s="44"/>
      <c r="AQ651" s="44"/>
      <c r="AR651" s="44"/>
      <c r="AS651" s="44"/>
      <c r="AT651" s="44"/>
      <c r="AU651" s="44"/>
      <c r="AV651" s="44"/>
      <c r="AW651" s="44"/>
      <c r="AX651" s="44"/>
      <c r="AY651" s="44"/>
      <c r="AZ651" s="44"/>
      <c r="BA651" s="44"/>
      <c r="BB651" s="44"/>
      <c r="BC651" s="44"/>
      <c r="BD651" s="44"/>
      <c r="BE651" s="44"/>
      <c r="BF651" s="44"/>
      <c r="BG651" s="44"/>
      <c r="BH651" s="44"/>
      <c r="BI651" s="44"/>
      <c r="BJ651" s="44"/>
      <c r="BK651" s="44"/>
      <c r="BL651" s="44"/>
      <c r="BM651" s="44"/>
      <c r="BN651" s="44"/>
      <c r="BO651" s="44"/>
      <c r="BP651" s="44"/>
      <c r="BQ651" s="44"/>
      <c r="BR651" s="44"/>
      <c r="BS651" s="44"/>
      <c r="BT651" s="44"/>
      <c r="BU651" s="44"/>
      <c r="BV651" s="44"/>
      <c r="BW651" s="44"/>
      <c r="BX651" s="44"/>
      <c r="BY651" s="44"/>
      <c r="BZ651" s="44"/>
      <c r="CA651" s="44"/>
      <c r="CB651" s="44"/>
      <c r="CC651" s="44"/>
      <c r="CD651" s="44"/>
      <c r="CE651" s="44"/>
      <c r="CF651" s="44"/>
      <c r="CG651" s="44"/>
      <c r="CH651" s="44"/>
      <c r="CI651" s="44"/>
      <c r="CJ651" s="44"/>
      <c r="CK651" s="44"/>
      <c r="CL651" s="44"/>
      <c r="CM651" s="44"/>
      <c r="CN651" s="44"/>
      <c r="CO651" s="44"/>
      <c r="CP651" s="44"/>
      <c r="CQ651" s="44"/>
      <c r="CR651" s="44"/>
      <c r="CS651" s="44"/>
      <c r="CT651" s="44"/>
      <c r="CU651" s="44"/>
      <c r="CV651" s="44"/>
      <c r="CW651" s="44"/>
      <c r="CX651" s="44"/>
      <c r="CY651" s="44"/>
      <c r="CZ651" s="44"/>
    </row>
    <row r="652" spans="2:104" hidden="1" outlineLevel="1" x14ac:dyDescent="0.25">
      <c r="B652" s="44" t="e">
        <f>IF(OR('Budget Project 1'!#REF!=#REF!,'Budget Project 1'!#REF!=#REF!),'Budget Project 1'!#REF!,"")</f>
        <v>#REF!</v>
      </c>
      <c r="C652" s="44" t="e">
        <f t="shared" ca="1" si="16"/>
        <v>#REF!</v>
      </c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  <c r="AG652" s="44"/>
      <c r="AH652" s="44"/>
      <c r="AI652" s="44"/>
      <c r="AJ652" s="44"/>
      <c r="AK652" s="44"/>
      <c r="AL652" s="44"/>
      <c r="AM652" s="44"/>
      <c r="AN652" s="44"/>
      <c r="AO652" s="44"/>
      <c r="AP652" s="44"/>
      <c r="AQ652" s="44"/>
      <c r="AR652" s="44"/>
      <c r="AS652" s="44"/>
      <c r="AT652" s="44"/>
      <c r="AU652" s="44"/>
      <c r="AV652" s="44"/>
      <c r="AW652" s="44"/>
      <c r="AX652" s="44"/>
      <c r="AY652" s="44"/>
      <c r="AZ652" s="44"/>
      <c r="BA652" s="44"/>
      <c r="BB652" s="44"/>
      <c r="BC652" s="44"/>
      <c r="BD652" s="44"/>
      <c r="BE652" s="44"/>
      <c r="BF652" s="44"/>
      <c r="BG652" s="44"/>
      <c r="BH652" s="44"/>
      <c r="BI652" s="44"/>
      <c r="BJ652" s="44"/>
      <c r="BK652" s="44"/>
      <c r="BL652" s="44"/>
      <c r="BM652" s="44"/>
      <c r="BN652" s="44"/>
      <c r="BO652" s="44"/>
      <c r="BP652" s="44"/>
      <c r="BQ652" s="44"/>
      <c r="BR652" s="44"/>
      <c r="BS652" s="44"/>
      <c r="BT652" s="44"/>
      <c r="BU652" s="44"/>
      <c r="BV652" s="44"/>
      <c r="BW652" s="44"/>
      <c r="BX652" s="44"/>
      <c r="BY652" s="44"/>
      <c r="BZ652" s="44"/>
      <c r="CA652" s="44"/>
      <c r="CB652" s="44"/>
      <c r="CC652" s="44"/>
      <c r="CD652" s="44"/>
      <c r="CE652" s="44"/>
      <c r="CF652" s="44"/>
      <c r="CG652" s="44"/>
      <c r="CH652" s="44"/>
      <c r="CI652" s="44"/>
      <c r="CJ652" s="44"/>
      <c r="CK652" s="44"/>
      <c r="CL652" s="44"/>
      <c r="CM652" s="44"/>
      <c r="CN652" s="44"/>
      <c r="CO652" s="44"/>
      <c r="CP652" s="44"/>
      <c r="CQ652" s="44"/>
      <c r="CR652" s="44"/>
      <c r="CS652" s="44"/>
      <c r="CT652" s="44"/>
      <c r="CU652" s="44"/>
      <c r="CV652" s="44"/>
      <c r="CW652" s="44"/>
      <c r="CX652" s="44"/>
      <c r="CY652" s="44"/>
      <c r="CZ652" s="44"/>
    </row>
    <row r="653" spans="2:104" hidden="1" outlineLevel="1" x14ac:dyDescent="0.25">
      <c r="B653" s="44" t="e">
        <f>IF(OR('Budget Project 1'!#REF!=#REF!,'Budget Project 1'!#REF!=#REF!),'Budget Project 1'!#REF!,"")</f>
        <v>#REF!</v>
      </c>
      <c r="C653" s="44" t="e">
        <f t="shared" ca="1" si="16"/>
        <v>#REF!</v>
      </c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  <c r="AG653" s="44"/>
      <c r="AH653" s="44"/>
      <c r="AI653" s="44"/>
      <c r="AJ653" s="44"/>
      <c r="AK653" s="44"/>
      <c r="AL653" s="44"/>
      <c r="AM653" s="44"/>
      <c r="AN653" s="44"/>
      <c r="AO653" s="44"/>
      <c r="AP653" s="44"/>
      <c r="AQ653" s="44"/>
      <c r="AR653" s="44"/>
      <c r="AS653" s="44"/>
      <c r="AT653" s="44"/>
      <c r="AU653" s="44"/>
      <c r="AV653" s="44"/>
      <c r="AW653" s="44"/>
      <c r="AX653" s="44"/>
      <c r="AY653" s="44"/>
      <c r="AZ653" s="44"/>
      <c r="BA653" s="44"/>
      <c r="BB653" s="44"/>
      <c r="BC653" s="44"/>
      <c r="BD653" s="44"/>
      <c r="BE653" s="44"/>
      <c r="BF653" s="44"/>
      <c r="BG653" s="44"/>
      <c r="BH653" s="44"/>
      <c r="BI653" s="44"/>
      <c r="BJ653" s="44"/>
      <c r="BK653" s="44"/>
      <c r="BL653" s="44"/>
      <c r="BM653" s="44"/>
      <c r="BN653" s="44"/>
      <c r="BO653" s="44"/>
      <c r="BP653" s="44"/>
      <c r="BQ653" s="44"/>
      <c r="BR653" s="44"/>
      <c r="BS653" s="44"/>
      <c r="BT653" s="44"/>
      <c r="BU653" s="44"/>
      <c r="BV653" s="44"/>
      <c r="BW653" s="44"/>
      <c r="BX653" s="44"/>
      <c r="BY653" s="44"/>
      <c r="BZ653" s="44"/>
      <c r="CA653" s="44"/>
      <c r="CB653" s="44"/>
      <c r="CC653" s="44"/>
      <c r="CD653" s="44"/>
      <c r="CE653" s="44"/>
      <c r="CF653" s="44"/>
      <c r="CG653" s="44"/>
      <c r="CH653" s="44"/>
      <c r="CI653" s="44"/>
      <c r="CJ653" s="44"/>
      <c r="CK653" s="44"/>
      <c r="CL653" s="44"/>
      <c r="CM653" s="44"/>
      <c r="CN653" s="44"/>
      <c r="CO653" s="44"/>
      <c r="CP653" s="44"/>
      <c r="CQ653" s="44"/>
      <c r="CR653" s="44"/>
      <c r="CS653" s="44"/>
      <c r="CT653" s="44"/>
      <c r="CU653" s="44"/>
      <c r="CV653" s="44"/>
      <c r="CW653" s="44"/>
      <c r="CX653" s="44"/>
      <c r="CY653" s="44"/>
      <c r="CZ653" s="44"/>
    </row>
    <row r="654" spans="2:104" hidden="1" outlineLevel="1" x14ac:dyDescent="0.25">
      <c r="B654" s="44" t="e">
        <f>IF(OR('Budget Project 1'!#REF!=#REF!,'Budget Project 1'!#REF!=#REF!),'Budget Project 1'!#REF!,"")</f>
        <v>#REF!</v>
      </c>
      <c r="C654" s="44" t="e">
        <f t="shared" ca="1" si="16"/>
        <v>#REF!</v>
      </c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  <c r="AG654" s="44"/>
      <c r="AH654" s="44"/>
      <c r="AI654" s="44"/>
      <c r="AJ654" s="44"/>
      <c r="AK654" s="44"/>
      <c r="AL654" s="44"/>
      <c r="AM654" s="44"/>
      <c r="AN654" s="44"/>
      <c r="AO654" s="44"/>
      <c r="AP654" s="44"/>
      <c r="AQ654" s="44"/>
      <c r="AR654" s="44"/>
      <c r="AS654" s="44"/>
      <c r="AT654" s="44"/>
      <c r="AU654" s="44"/>
      <c r="AV654" s="44"/>
      <c r="AW654" s="44"/>
      <c r="AX654" s="44"/>
      <c r="AY654" s="44"/>
      <c r="AZ654" s="44"/>
      <c r="BA654" s="44"/>
      <c r="BB654" s="44"/>
      <c r="BC654" s="44"/>
      <c r="BD654" s="44"/>
      <c r="BE654" s="44"/>
      <c r="BF654" s="44"/>
      <c r="BG654" s="44"/>
      <c r="BH654" s="44"/>
      <c r="BI654" s="44"/>
      <c r="BJ654" s="44"/>
      <c r="BK654" s="44"/>
      <c r="BL654" s="44"/>
      <c r="BM654" s="44"/>
      <c r="BN654" s="44"/>
      <c r="BO654" s="44"/>
      <c r="BP654" s="44"/>
      <c r="BQ654" s="44"/>
      <c r="BR654" s="44"/>
      <c r="BS654" s="44"/>
      <c r="BT654" s="44"/>
      <c r="BU654" s="44"/>
      <c r="BV654" s="44"/>
      <c r="BW654" s="44"/>
      <c r="BX654" s="44"/>
      <c r="BY654" s="44"/>
      <c r="BZ654" s="44"/>
      <c r="CA654" s="44"/>
      <c r="CB654" s="44"/>
      <c r="CC654" s="44"/>
      <c r="CD654" s="44"/>
      <c r="CE654" s="44"/>
      <c r="CF654" s="44"/>
      <c r="CG654" s="44"/>
      <c r="CH654" s="44"/>
      <c r="CI654" s="44"/>
      <c r="CJ654" s="44"/>
      <c r="CK654" s="44"/>
      <c r="CL654" s="44"/>
      <c r="CM654" s="44"/>
      <c r="CN654" s="44"/>
      <c r="CO654" s="44"/>
      <c r="CP654" s="44"/>
      <c r="CQ654" s="44"/>
      <c r="CR654" s="44"/>
      <c r="CS654" s="44"/>
      <c r="CT654" s="44"/>
      <c r="CU654" s="44"/>
      <c r="CV654" s="44"/>
      <c r="CW654" s="44"/>
      <c r="CX654" s="44"/>
      <c r="CY654" s="44"/>
      <c r="CZ654" s="44"/>
    </row>
    <row r="655" spans="2:104" hidden="1" outlineLevel="1" x14ac:dyDescent="0.25">
      <c r="B655" s="44" t="e">
        <f>IF(OR('Budget Project 1'!#REF!=#REF!,'Budget Project 1'!#REF!=#REF!),'Budget Project 1'!#REF!,"")</f>
        <v>#REF!</v>
      </c>
      <c r="C655" s="44" t="e">
        <f t="shared" ca="1" si="16"/>
        <v>#REF!</v>
      </c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  <c r="AG655" s="44"/>
      <c r="AH655" s="44"/>
      <c r="AI655" s="44"/>
      <c r="AJ655" s="44"/>
      <c r="AK655" s="44"/>
      <c r="AL655" s="44"/>
      <c r="AM655" s="44"/>
      <c r="AN655" s="44"/>
      <c r="AO655" s="44"/>
      <c r="AP655" s="44"/>
      <c r="AQ655" s="44"/>
      <c r="AR655" s="44"/>
      <c r="AS655" s="44"/>
      <c r="AT655" s="44"/>
      <c r="AU655" s="44"/>
      <c r="AV655" s="44"/>
      <c r="AW655" s="44"/>
      <c r="AX655" s="44"/>
      <c r="AY655" s="44"/>
      <c r="AZ655" s="44"/>
      <c r="BA655" s="44"/>
      <c r="BB655" s="44"/>
      <c r="BC655" s="44"/>
      <c r="BD655" s="44"/>
      <c r="BE655" s="44"/>
      <c r="BF655" s="44"/>
      <c r="BG655" s="44"/>
      <c r="BH655" s="44"/>
      <c r="BI655" s="44"/>
      <c r="BJ655" s="44"/>
      <c r="BK655" s="44"/>
      <c r="BL655" s="44"/>
      <c r="BM655" s="44"/>
      <c r="BN655" s="44"/>
      <c r="BO655" s="44"/>
      <c r="BP655" s="44"/>
      <c r="BQ655" s="44"/>
      <c r="BR655" s="44"/>
      <c r="BS655" s="44"/>
      <c r="BT655" s="44"/>
      <c r="BU655" s="44"/>
      <c r="BV655" s="44"/>
      <c r="BW655" s="44"/>
      <c r="BX655" s="44"/>
      <c r="BY655" s="44"/>
      <c r="BZ655" s="44"/>
      <c r="CA655" s="44"/>
      <c r="CB655" s="44"/>
      <c r="CC655" s="44"/>
      <c r="CD655" s="44"/>
      <c r="CE655" s="44"/>
      <c r="CF655" s="44"/>
      <c r="CG655" s="44"/>
      <c r="CH655" s="44"/>
      <c r="CI655" s="44"/>
      <c r="CJ655" s="44"/>
      <c r="CK655" s="44"/>
      <c r="CL655" s="44"/>
      <c r="CM655" s="44"/>
      <c r="CN655" s="44"/>
      <c r="CO655" s="44"/>
      <c r="CP655" s="44"/>
      <c r="CQ655" s="44"/>
      <c r="CR655" s="44"/>
      <c r="CS655" s="44"/>
      <c r="CT655" s="44"/>
      <c r="CU655" s="44"/>
      <c r="CV655" s="44"/>
      <c r="CW655" s="44"/>
      <c r="CX655" s="44"/>
      <c r="CY655" s="44"/>
      <c r="CZ655" s="44"/>
    </row>
    <row r="656" spans="2:104" hidden="1" outlineLevel="1" x14ac:dyDescent="0.25">
      <c r="B656" s="44" t="e">
        <f>IF(OR('Budget Project 1'!#REF!=#REF!,'Budget Project 1'!#REF!=#REF!),'Budget Project 1'!#REF!,"")</f>
        <v>#REF!</v>
      </c>
      <c r="C656" s="44" t="e">
        <f t="shared" ca="1" si="16"/>
        <v>#REF!</v>
      </c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  <c r="AG656" s="44"/>
      <c r="AH656" s="44"/>
      <c r="AI656" s="44"/>
      <c r="AJ656" s="44"/>
      <c r="AK656" s="44"/>
      <c r="AL656" s="44"/>
      <c r="AM656" s="44"/>
      <c r="AN656" s="44"/>
      <c r="AO656" s="44"/>
      <c r="AP656" s="44"/>
      <c r="AQ656" s="44"/>
      <c r="AR656" s="44"/>
      <c r="AS656" s="44"/>
      <c r="AT656" s="44"/>
      <c r="AU656" s="44"/>
      <c r="AV656" s="44"/>
      <c r="AW656" s="44"/>
      <c r="AX656" s="44"/>
      <c r="AY656" s="44"/>
      <c r="AZ656" s="44"/>
      <c r="BA656" s="44"/>
      <c r="BB656" s="44"/>
      <c r="BC656" s="44"/>
      <c r="BD656" s="44"/>
      <c r="BE656" s="44"/>
      <c r="BF656" s="44"/>
      <c r="BG656" s="44"/>
      <c r="BH656" s="44"/>
      <c r="BI656" s="44"/>
      <c r="BJ656" s="44"/>
      <c r="BK656" s="44"/>
      <c r="BL656" s="44"/>
      <c r="BM656" s="44"/>
      <c r="BN656" s="44"/>
      <c r="BO656" s="44"/>
      <c r="BP656" s="44"/>
      <c r="BQ656" s="44"/>
      <c r="BR656" s="44"/>
      <c r="BS656" s="44"/>
      <c r="BT656" s="44"/>
      <c r="BU656" s="44"/>
      <c r="BV656" s="44"/>
      <c r="BW656" s="44"/>
      <c r="BX656" s="44"/>
      <c r="BY656" s="44"/>
      <c r="BZ656" s="44"/>
      <c r="CA656" s="44"/>
      <c r="CB656" s="44"/>
      <c r="CC656" s="44"/>
      <c r="CD656" s="44"/>
      <c r="CE656" s="44"/>
      <c r="CF656" s="44"/>
      <c r="CG656" s="44"/>
      <c r="CH656" s="44"/>
      <c r="CI656" s="44"/>
      <c r="CJ656" s="44"/>
      <c r="CK656" s="44"/>
      <c r="CL656" s="44"/>
      <c r="CM656" s="44"/>
      <c r="CN656" s="44"/>
      <c r="CO656" s="44"/>
      <c r="CP656" s="44"/>
      <c r="CQ656" s="44"/>
      <c r="CR656" s="44"/>
      <c r="CS656" s="44"/>
      <c r="CT656" s="44"/>
      <c r="CU656" s="44"/>
      <c r="CV656" s="44"/>
      <c r="CW656" s="44"/>
      <c r="CX656" s="44"/>
      <c r="CY656" s="44"/>
      <c r="CZ656" s="44"/>
    </row>
    <row r="657" spans="2:104" hidden="1" outlineLevel="1" x14ac:dyDescent="0.25">
      <c r="B657" s="44" t="e">
        <f>IF(OR('Budget Project 1'!#REF!=#REF!,'Budget Project 1'!#REF!=#REF!),'Budget Project 1'!#REF!,"")</f>
        <v>#REF!</v>
      </c>
      <c r="C657" s="44" t="e">
        <f t="shared" ca="1" si="16"/>
        <v>#REF!</v>
      </c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  <c r="AG657" s="44"/>
      <c r="AH657" s="44"/>
      <c r="AI657" s="44"/>
      <c r="AJ657" s="44"/>
      <c r="AK657" s="44"/>
      <c r="AL657" s="44"/>
      <c r="AM657" s="44"/>
      <c r="AN657" s="44"/>
      <c r="AO657" s="44"/>
      <c r="AP657" s="44"/>
      <c r="AQ657" s="44"/>
      <c r="AR657" s="44"/>
      <c r="AS657" s="44"/>
      <c r="AT657" s="44"/>
      <c r="AU657" s="44"/>
      <c r="AV657" s="44"/>
      <c r="AW657" s="44"/>
      <c r="AX657" s="44"/>
      <c r="AY657" s="44"/>
      <c r="AZ657" s="44"/>
      <c r="BA657" s="44"/>
      <c r="BB657" s="44"/>
      <c r="BC657" s="44"/>
      <c r="BD657" s="44"/>
      <c r="BE657" s="44"/>
      <c r="BF657" s="44"/>
      <c r="BG657" s="44"/>
      <c r="BH657" s="44"/>
      <c r="BI657" s="44"/>
      <c r="BJ657" s="44"/>
      <c r="BK657" s="44"/>
      <c r="BL657" s="44"/>
      <c r="BM657" s="44"/>
      <c r="BN657" s="44"/>
      <c r="BO657" s="44"/>
      <c r="BP657" s="44"/>
      <c r="BQ657" s="44"/>
      <c r="BR657" s="44"/>
      <c r="BS657" s="44"/>
      <c r="BT657" s="44"/>
      <c r="BU657" s="44"/>
      <c r="BV657" s="44"/>
      <c r="BW657" s="44"/>
      <c r="BX657" s="44"/>
      <c r="BY657" s="44"/>
      <c r="BZ657" s="44"/>
      <c r="CA657" s="44"/>
      <c r="CB657" s="44"/>
      <c r="CC657" s="44"/>
      <c r="CD657" s="44"/>
      <c r="CE657" s="44"/>
      <c r="CF657" s="44"/>
      <c r="CG657" s="44"/>
      <c r="CH657" s="44"/>
      <c r="CI657" s="44"/>
      <c r="CJ657" s="44"/>
      <c r="CK657" s="44"/>
      <c r="CL657" s="44"/>
      <c r="CM657" s="44"/>
      <c r="CN657" s="44"/>
      <c r="CO657" s="44"/>
      <c r="CP657" s="44"/>
      <c r="CQ657" s="44"/>
      <c r="CR657" s="44"/>
      <c r="CS657" s="44"/>
      <c r="CT657" s="44"/>
      <c r="CU657" s="44"/>
      <c r="CV657" s="44"/>
      <c r="CW657" s="44"/>
      <c r="CX657" s="44"/>
      <c r="CY657" s="44"/>
      <c r="CZ657" s="44"/>
    </row>
    <row r="658" spans="2:104" hidden="1" outlineLevel="1" x14ac:dyDescent="0.25">
      <c r="B658" s="44" t="e">
        <f>IF(OR('Budget Project 1'!#REF!=#REF!,'Budget Project 1'!#REF!=#REF!),'Budget Project 1'!#REF!,"")</f>
        <v>#REF!</v>
      </c>
      <c r="C658" s="44" t="e">
        <f t="shared" ca="1" si="16"/>
        <v>#REF!</v>
      </c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  <c r="AG658" s="44"/>
      <c r="AH658" s="44"/>
      <c r="AI658" s="44"/>
      <c r="AJ658" s="44"/>
      <c r="AK658" s="44"/>
      <c r="AL658" s="44"/>
      <c r="AM658" s="44"/>
      <c r="AN658" s="44"/>
      <c r="AO658" s="44"/>
      <c r="AP658" s="44"/>
      <c r="AQ658" s="44"/>
      <c r="AR658" s="44"/>
      <c r="AS658" s="44"/>
      <c r="AT658" s="44"/>
      <c r="AU658" s="44"/>
      <c r="AV658" s="44"/>
      <c r="AW658" s="44"/>
      <c r="AX658" s="44"/>
      <c r="AY658" s="44"/>
      <c r="AZ658" s="44"/>
      <c r="BA658" s="44"/>
      <c r="BB658" s="44"/>
      <c r="BC658" s="44"/>
      <c r="BD658" s="44"/>
      <c r="BE658" s="44"/>
      <c r="BF658" s="44"/>
      <c r="BG658" s="44"/>
      <c r="BH658" s="44"/>
      <c r="BI658" s="44"/>
      <c r="BJ658" s="44"/>
      <c r="BK658" s="44"/>
      <c r="BL658" s="44"/>
      <c r="BM658" s="44"/>
      <c r="BN658" s="44"/>
      <c r="BO658" s="44"/>
      <c r="BP658" s="44"/>
      <c r="BQ658" s="44"/>
      <c r="BR658" s="44"/>
      <c r="BS658" s="44"/>
      <c r="BT658" s="44"/>
      <c r="BU658" s="44"/>
      <c r="BV658" s="44"/>
      <c r="BW658" s="44"/>
      <c r="BX658" s="44"/>
      <c r="BY658" s="44"/>
      <c r="BZ658" s="44"/>
      <c r="CA658" s="44"/>
      <c r="CB658" s="44"/>
      <c r="CC658" s="44"/>
      <c r="CD658" s="44"/>
      <c r="CE658" s="44"/>
      <c r="CF658" s="44"/>
      <c r="CG658" s="44"/>
      <c r="CH658" s="44"/>
      <c r="CI658" s="44"/>
      <c r="CJ658" s="44"/>
      <c r="CK658" s="44"/>
      <c r="CL658" s="44"/>
      <c r="CM658" s="44"/>
      <c r="CN658" s="44"/>
      <c r="CO658" s="44"/>
      <c r="CP658" s="44"/>
      <c r="CQ658" s="44"/>
      <c r="CR658" s="44"/>
      <c r="CS658" s="44"/>
      <c r="CT658" s="44"/>
      <c r="CU658" s="44"/>
      <c r="CV658" s="44"/>
      <c r="CW658" s="44"/>
      <c r="CX658" s="44"/>
      <c r="CY658" s="44"/>
      <c r="CZ658" s="44"/>
    </row>
    <row r="659" spans="2:104" hidden="1" outlineLevel="1" x14ac:dyDescent="0.25">
      <c r="B659" s="44" t="e">
        <f>IF(OR('Budget Project 1'!#REF!=#REF!,'Budget Project 1'!#REF!=#REF!),'Budget Project 1'!#REF!,"")</f>
        <v>#REF!</v>
      </c>
      <c r="C659" s="44" t="e">
        <f t="shared" ca="1" si="16"/>
        <v>#REF!</v>
      </c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  <c r="AG659" s="44"/>
      <c r="AH659" s="44"/>
      <c r="AI659" s="44"/>
      <c r="AJ659" s="44"/>
      <c r="AK659" s="44"/>
      <c r="AL659" s="44"/>
      <c r="AM659" s="44"/>
      <c r="AN659" s="44"/>
      <c r="AO659" s="44"/>
      <c r="AP659" s="44"/>
      <c r="AQ659" s="44"/>
      <c r="AR659" s="44"/>
      <c r="AS659" s="44"/>
      <c r="AT659" s="44"/>
      <c r="AU659" s="44"/>
      <c r="AV659" s="44"/>
      <c r="AW659" s="44"/>
      <c r="AX659" s="44"/>
      <c r="AY659" s="44"/>
      <c r="AZ659" s="44"/>
      <c r="BA659" s="44"/>
      <c r="BB659" s="44"/>
      <c r="BC659" s="44"/>
      <c r="BD659" s="44"/>
      <c r="BE659" s="44"/>
      <c r="BF659" s="44"/>
      <c r="BG659" s="44"/>
      <c r="BH659" s="44"/>
      <c r="BI659" s="44"/>
      <c r="BJ659" s="44"/>
      <c r="BK659" s="44"/>
      <c r="BL659" s="44"/>
      <c r="BM659" s="44"/>
      <c r="BN659" s="44"/>
      <c r="BO659" s="44"/>
      <c r="BP659" s="44"/>
      <c r="BQ659" s="44"/>
      <c r="BR659" s="44"/>
      <c r="BS659" s="44"/>
      <c r="BT659" s="44"/>
      <c r="BU659" s="44"/>
      <c r="BV659" s="44"/>
      <c r="BW659" s="44"/>
      <c r="BX659" s="44"/>
      <c r="BY659" s="44"/>
      <c r="BZ659" s="44"/>
      <c r="CA659" s="44"/>
      <c r="CB659" s="44"/>
      <c r="CC659" s="44"/>
      <c r="CD659" s="44"/>
      <c r="CE659" s="44"/>
      <c r="CF659" s="44"/>
      <c r="CG659" s="44"/>
      <c r="CH659" s="44"/>
      <c r="CI659" s="44"/>
      <c r="CJ659" s="44"/>
      <c r="CK659" s="44"/>
      <c r="CL659" s="44"/>
      <c r="CM659" s="44"/>
      <c r="CN659" s="44"/>
      <c r="CO659" s="44"/>
      <c r="CP659" s="44"/>
      <c r="CQ659" s="44"/>
      <c r="CR659" s="44"/>
      <c r="CS659" s="44"/>
      <c r="CT659" s="44"/>
      <c r="CU659" s="44"/>
      <c r="CV659" s="44"/>
      <c r="CW659" s="44"/>
      <c r="CX659" s="44"/>
      <c r="CY659" s="44"/>
      <c r="CZ659" s="44"/>
    </row>
    <row r="660" spans="2:104" hidden="1" outlineLevel="1" x14ac:dyDescent="0.25">
      <c r="B660" s="44" t="e">
        <f>IF(OR('Budget Project 1'!#REF!=#REF!,'Budget Project 1'!#REF!=#REF!),'Budget Project 1'!#REF!,"")</f>
        <v>#REF!</v>
      </c>
      <c r="C660" s="44" t="e">
        <f t="shared" ca="1" si="16"/>
        <v>#REF!</v>
      </c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  <c r="AG660" s="44"/>
      <c r="AH660" s="44"/>
      <c r="AI660" s="44"/>
      <c r="AJ660" s="44"/>
      <c r="AK660" s="44"/>
      <c r="AL660" s="44"/>
      <c r="AM660" s="44"/>
      <c r="AN660" s="44"/>
      <c r="AO660" s="44"/>
      <c r="AP660" s="44"/>
      <c r="AQ660" s="44"/>
      <c r="AR660" s="44"/>
      <c r="AS660" s="44"/>
      <c r="AT660" s="44"/>
      <c r="AU660" s="44"/>
      <c r="AV660" s="44"/>
      <c r="AW660" s="44"/>
      <c r="AX660" s="44"/>
      <c r="AY660" s="44"/>
      <c r="AZ660" s="44"/>
      <c r="BA660" s="44"/>
      <c r="BB660" s="44"/>
      <c r="BC660" s="44"/>
      <c r="BD660" s="44"/>
      <c r="BE660" s="44"/>
      <c r="BF660" s="44"/>
      <c r="BG660" s="44"/>
      <c r="BH660" s="44"/>
      <c r="BI660" s="44"/>
      <c r="BJ660" s="44"/>
      <c r="BK660" s="44"/>
      <c r="BL660" s="44"/>
      <c r="BM660" s="44"/>
      <c r="BN660" s="44"/>
      <c r="BO660" s="44"/>
      <c r="BP660" s="44"/>
      <c r="BQ660" s="44"/>
      <c r="BR660" s="44"/>
      <c r="BS660" s="44"/>
      <c r="BT660" s="44"/>
      <c r="BU660" s="44"/>
      <c r="BV660" s="44"/>
      <c r="BW660" s="44"/>
      <c r="BX660" s="44"/>
      <c r="BY660" s="44"/>
      <c r="BZ660" s="44"/>
      <c r="CA660" s="44"/>
      <c r="CB660" s="44"/>
      <c r="CC660" s="44"/>
      <c r="CD660" s="44"/>
      <c r="CE660" s="44"/>
      <c r="CF660" s="44"/>
      <c r="CG660" s="44"/>
      <c r="CH660" s="44"/>
      <c r="CI660" s="44"/>
      <c r="CJ660" s="44"/>
      <c r="CK660" s="44"/>
      <c r="CL660" s="44"/>
      <c r="CM660" s="44"/>
      <c r="CN660" s="44"/>
      <c r="CO660" s="44"/>
      <c r="CP660" s="44"/>
      <c r="CQ660" s="44"/>
      <c r="CR660" s="44"/>
      <c r="CS660" s="44"/>
      <c r="CT660" s="44"/>
      <c r="CU660" s="44"/>
      <c r="CV660" s="44"/>
      <c r="CW660" s="44"/>
      <c r="CX660" s="44"/>
      <c r="CY660" s="44"/>
      <c r="CZ660" s="44"/>
    </row>
    <row r="661" spans="2:104" hidden="1" outlineLevel="1" x14ac:dyDescent="0.25">
      <c r="B661" s="44" t="e">
        <f>IF(OR('Budget Project 1'!#REF!=#REF!,'Budget Project 1'!#REF!=#REF!),'Budget Project 1'!#REF!,"")</f>
        <v>#REF!</v>
      </c>
      <c r="C661" s="44" t="e">
        <f t="shared" ca="1" si="16"/>
        <v>#REF!</v>
      </c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  <c r="AG661" s="44"/>
      <c r="AH661" s="44"/>
      <c r="AI661" s="44"/>
      <c r="AJ661" s="44"/>
      <c r="AK661" s="44"/>
      <c r="AL661" s="44"/>
      <c r="AM661" s="44"/>
      <c r="AN661" s="44"/>
      <c r="AO661" s="44"/>
      <c r="AP661" s="44"/>
      <c r="AQ661" s="44"/>
      <c r="AR661" s="44"/>
      <c r="AS661" s="44"/>
      <c r="AT661" s="44"/>
      <c r="AU661" s="44"/>
      <c r="AV661" s="44"/>
      <c r="AW661" s="44"/>
      <c r="AX661" s="44"/>
      <c r="AY661" s="44"/>
      <c r="AZ661" s="44"/>
      <c r="BA661" s="44"/>
      <c r="BB661" s="44"/>
      <c r="BC661" s="44"/>
      <c r="BD661" s="44"/>
      <c r="BE661" s="44"/>
      <c r="BF661" s="44"/>
      <c r="BG661" s="44"/>
      <c r="BH661" s="44"/>
      <c r="BI661" s="44"/>
      <c r="BJ661" s="44"/>
      <c r="BK661" s="44"/>
      <c r="BL661" s="44"/>
      <c r="BM661" s="44"/>
      <c r="BN661" s="44"/>
      <c r="BO661" s="44"/>
      <c r="BP661" s="44"/>
      <c r="BQ661" s="44"/>
      <c r="BR661" s="44"/>
      <c r="BS661" s="44"/>
      <c r="BT661" s="44"/>
      <c r="BU661" s="44"/>
      <c r="BV661" s="44"/>
      <c r="BW661" s="44"/>
      <c r="BX661" s="44"/>
      <c r="BY661" s="44"/>
      <c r="BZ661" s="44"/>
      <c r="CA661" s="44"/>
      <c r="CB661" s="44"/>
      <c r="CC661" s="44"/>
      <c r="CD661" s="44"/>
      <c r="CE661" s="44"/>
      <c r="CF661" s="44"/>
      <c r="CG661" s="44"/>
      <c r="CH661" s="44"/>
      <c r="CI661" s="44"/>
      <c r="CJ661" s="44"/>
      <c r="CK661" s="44"/>
      <c r="CL661" s="44"/>
      <c r="CM661" s="44"/>
      <c r="CN661" s="44"/>
      <c r="CO661" s="44"/>
      <c r="CP661" s="44"/>
      <c r="CQ661" s="44"/>
      <c r="CR661" s="44"/>
      <c r="CS661" s="44"/>
      <c r="CT661" s="44"/>
      <c r="CU661" s="44"/>
      <c r="CV661" s="44"/>
      <c r="CW661" s="44"/>
      <c r="CX661" s="44"/>
      <c r="CY661" s="44"/>
      <c r="CZ661" s="44"/>
    </row>
    <row r="662" spans="2:104" hidden="1" outlineLevel="1" x14ac:dyDescent="0.25">
      <c r="B662" s="44" t="e">
        <f>IF(OR('Budget Project 1'!#REF!=#REF!,'Budget Project 1'!#REF!=#REF!),'Budget Project 1'!#REF!,"")</f>
        <v>#REF!</v>
      </c>
      <c r="C662" s="44" t="e">
        <f t="shared" ca="1" si="16"/>
        <v>#REF!</v>
      </c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  <c r="AG662" s="44"/>
      <c r="AH662" s="44"/>
      <c r="AI662" s="44"/>
      <c r="AJ662" s="44"/>
      <c r="AK662" s="44"/>
      <c r="AL662" s="44"/>
      <c r="AM662" s="44"/>
      <c r="AN662" s="44"/>
      <c r="AO662" s="44"/>
      <c r="AP662" s="44"/>
      <c r="AQ662" s="44"/>
      <c r="AR662" s="44"/>
      <c r="AS662" s="44"/>
      <c r="AT662" s="44"/>
      <c r="AU662" s="44"/>
      <c r="AV662" s="44"/>
      <c r="AW662" s="44"/>
      <c r="AX662" s="44"/>
      <c r="AY662" s="44"/>
      <c r="AZ662" s="44"/>
      <c r="BA662" s="44"/>
      <c r="BB662" s="44"/>
      <c r="BC662" s="44"/>
      <c r="BD662" s="44"/>
      <c r="BE662" s="44"/>
      <c r="BF662" s="44"/>
      <c r="BG662" s="44"/>
      <c r="BH662" s="44"/>
      <c r="BI662" s="44"/>
      <c r="BJ662" s="44"/>
      <c r="BK662" s="44"/>
      <c r="BL662" s="44"/>
      <c r="BM662" s="44"/>
      <c r="BN662" s="44"/>
      <c r="BO662" s="44"/>
      <c r="BP662" s="44"/>
      <c r="BQ662" s="44"/>
      <c r="BR662" s="44"/>
      <c r="BS662" s="44"/>
      <c r="BT662" s="44"/>
      <c r="BU662" s="44"/>
      <c r="BV662" s="44"/>
      <c r="BW662" s="44"/>
      <c r="BX662" s="44"/>
      <c r="BY662" s="44"/>
      <c r="BZ662" s="44"/>
      <c r="CA662" s="44"/>
      <c r="CB662" s="44"/>
      <c r="CC662" s="44"/>
      <c r="CD662" s="44"/>
      <c r="CE662" s="44"/>
      <c r="CF662" s="44"/>
      <c r="CG662" s="44"/>
      <c r="CH662" s="44"/>
      <c r="CI662" s="44"/>
      <c r="CJ662" s="44"/>
      <c r="CK662" s="44"/>
      <c r="CL662" s="44"/>
      <c r="CM662" s="44"/>
      <c r="CN662" s="44"/>
      <c r="CO662" s="44"/>
      <c r="CP662" s="44"/>
      <c r="CQ662" s="44"/>
      <c r="CR662" s="44"/>
      <c r="CS662" s="44"/>
      <c r="CT662" s="44"/>
      <c r="CU662" s="44"/>
      <c r="CV662" s="44"/>
      <c r="CW662" s="44"/>
      <c r="CX662" s="44"/>
      <c r="CY662" s="44"/>
      <c r="CZ662" s="44"/>
    </row>
    <row r="663" spans="2:104" hidden="1" outlineLevel="1" x14ac:dyDescent="0.25">
      <c r="B663" s="44" t="e">
        <f>IF(OR('Budget Project 1'!#REF!=#REF!,'Budget Project 1'!#REF!=#REF!),'Budget Project 1'!#REF!,"")</f>
        <v>#REF!</v>
      </c>
      <c r="C663" s="44" t="e">
        <f t="shared" ca="1" si="16"/>
        <v>#REF!</v>
      </c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  <c r="AG663" s="44"/>
      <c r="AH663" s="44"/>
      <c r="AI663" s="44"/>
      <c r="AJ663" s="44"/>
      <c r="AK663" s="44"/>
      <c r="AL663" s="44"/>
      <c r="AM663" s="44"/>
      <c r="AN663" s="44"/>
      <c r="AO663" s="44"/>
      <c r="AP663" s="44"/>
      <c r="AQ663" s="44"/>
      <c r="AR663" s="44"/>
      <c r="AS663" s="44"/>
      <c r="AT663" s="44"/>
      <c r="AU663" s="44"/>
      <c r="AV663" s="44"/>
      <c r="AW663" s="44"/>
      <c r="AX663" s="44"/>
      <c r="AY663" s="44"/>
      <c r="AZ663" s="44"/>
      <c r="BA663" s="44"/>
      <c r="BB663" s="44"/>
      <c r="BC663" s="44"/>
      <c r="BD663" s="44"/>
      <c r="BE663" s="44"/>
      <c r="BF663" s="44"/>
      <c r="BG663" s="44"/>
      <c r="BH663" s="44"/>
      <c r="BI663" s="44"/>
      <c r="BJ663" s="44"/>
      <c r="BK663" s="44"/>
      <c r="BL663" s="44"/>
      <c r="BM663" s="44"/>
      <c r="BN663" s="44"/>
      <c r="BO663" s="44"/>
      <c r="BP663" s="44"/>
      <c r="BQ663" s="44"/>
      <c r="BR663" s="44"/>
      <c r="BS663" s="44"/>
      <c r="BT663" s="44"/>
      <c r="BU663" s="44"/>
      <c r="BV663" s="44"/>
      <c r="BW663" s="44"/>
      <c r="BX663" s="44"/>
      <c r="BY663" s="44"/>
      <c r="BZ663" s="44"/>
      <c r="CA663" s="44"/>
      <c r="CB663" s="44"/>
      <c r="CC663" s="44"/>
      <c r="CD663" s="44"/>
      <c r="CE663" s="44"/>
      <c r="CF663" s="44"/>
      <c r="CG663" s="44"/>
      <c r="CH663" s="44"/>
      <c r="CI663" s="44"/>
      <c r="CJ663" s="44"/>
      <c r="CK663" s="44"/>
      <c r="CL663" s="44"/>
      <c r="CM663" s="44"/>
      <c r="CN663" s="44"/>
      <c r="CO663" s="44"/>
      <c r="CP663" s="44"/>
      <c r="CQ663" s="44"/>
      <c r="CR663" s="44"/>
      <c r="CS663" s="44"/>
      <c r="CT663" s="44"/>
      <c r="CU663" s="44"/>
      <c r="CV663" s="44"/>
      <c r="CW663" s="44"/>
      <c r="CX663" s="44"/>
      <c r="CY663" s="44"/>
      <c r="CZ663" s="44"/>
    </row>
    <row r="664" spans="2:104" hidden="1" outlineLevel="1" x14ac:dyDescent="0.25">
      <c r="B664" s="44" t="e">
        <f>IF(OR('Budget Project 1'!#REF!=#REF!,'Budget Project 1'!#REF!=#REF!),'Budget Project 1'!#REF!,"")</f>
        <v>#REF!</v>
      </c>
      <c r="C664" s="44" t="e">
        <f t="shared" ca="1" si="16"/>
        <v>#REF!</v>
      </c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  <c r="AG664" s="44"/>
      <c r="AH664" s="44"/>
      <c r="AI664" s="44"/>
      <c r="AJ664" s="44"/>
      <c r="AK664" s="44"/>
      <c r="AL664" s="44"/>
      <c r="AM664" s="44"/>
      <c r="AN664" s="44"/>
      <c r="AO664" s="44"/>
      <c r="AP664" s="44"/>
      <c r="AQ664" s="44"/>
      <c r="AR664" s="44"/>
      <c r="AS664" s="44"/>
      <c r="AT664" s="44"/>
      <c r="AU664" s="44"/>
      <c r="AV664" s="44"/>
      <c r="AW664" s="44"/>
      <c r="AX664" s="44"/>
      <c r="AY664" s="44"/>
      <c r="AZ664" s="44"/>
      <c r="BA664" s="44"/>
      <c r="BB664" s="44"/>
      <c r="BC664" s="44"/>
      <c r="BD664" s="44"/>
      <c r="BE664" s="44"/>
      <c r="BF664" s="44"/>
      <c r="BG664" s="44"/>
      <c r="BH664" s="44"/>
      <c r="BI664" s="44"/>
      <c r="BJ664" s="44"/>
      <c r="BK664" s="44"/>
      <c r="BL664" s="44"/>
      <c r="BM664" s="44"/>
      <c r="BN664" s="44"/>
      <c r="BO664" s="44"/>
      <c r="BP664" s="44"/>
      <c r="BQ664" s="44"/>
      <c r="BR664" s="44"/>
      <c r="BS664" s="44"/>
      <c r="BT664" s="44"/>
      <c r="BU664" s="44"/>
      <c r="BV664" s="44"/>
      <c r="BW664" s="44"/>
      <c r="BX664" s="44"/>
      <c r="BY664" s="44"/>
      <c r="BZ664" s="44"/>
      <c r="CA664" s="44"/>
      <c r="CB664" s="44"/>
      <c r="CC664" s="44"/>
      <c r="CD664" s="44"/>
      <c r="CE664" s="44"/>
      <c r="CF664" s="44"/>
      <c r="CG664" s="44"/>
      <c r="CH664" s="44"/>
      <c r="CI664" s="44"/>
      <c r="CJ664" s="44"/>
      <c r="CK664" s="44"/>
      <c r="CL664" s="44"/>
      <c r="CM664" s="44"/>
      <c r="CN664" s="44"/>
      <c r="CO664" s="44"/>
      <c r="CP664" s="44"/>
      <c r="CQ664" s="44"/>
      <c r="CR664" s="44"/>
      <c r="CS664" s="44"/>
      <c r="CT664" s="44"/>
      <c r="CU664" s="44"/>
      <c r="CV664" s="44"/>
      <c r="CW664" s="44"/>
      <c r="CX664" s="44"/>
      <c r="CY664" s="44"/>
      <c r="CZ664" s="44"/>
    </row>
    <row r="665" spans="2:104" hidden="1" outlineLevel="1" x14ac:dyDescent="0.25">
      <c r="B665" s="44" t="e">
        <f>IF(OR('Budget Project 1'!#REF!=#REF!,'Budget Project 1'!#REF!=#REF!),'Budget Project 1'!#REF!,"")</f>
        <v>#REF!</v>
      </c>
      <c r="C665" s="44" t="e">
        <f t="shared" ca="1" si="16"/>
        <v>#REF!</v>
      </c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  <c r="AG665" s="44"/>
      <c r="AH665" s="44"/>
      <c r="AI665" s="44"/>
      <c r="AJ665" s="44"/>
      <c r="AK665" s="44"/>
      <c r="AL665" s="44"/>
      <c r="AM665" s="44"/>
      <c r="AN665" s="44"/>
      <c r="AO665" s="44"/>
      <c r="AP665" s="44"/>
      <c r="AQ665" s="44"/>
      <c r="AR665" s="44"/>
      <c r="AS665" s="44"/>
      <c r="AT665" s="44"/>
      <c r="AU665" s="44"/>
      <c r="AV665" s="44"/>
      <c r="AW665" s="44"/>
      <c r="AX665" s="44"/>
      <c r="AY665" s="44"/>
      <c r="AZ665" s="44"/>
      <c r="BA665" s="44"/>
      <c r="BB665" s="44"/>
      <c r="BC665" s="44"/>
      <c r="BD665" s="44"/>
      <c r="BE665" s="44"/>
      <c r="BF665" s="44"/>
      <c r="BG665" s="44"/>
      <c r="BH665" s="44"/>
      <c r="BI665" s="44"/>
      <c r="BJ665" s="44"/>
      <c r="BK665" s="44"/>
      <c r="BL665" s="44"/>
      <c r="BM665" s="44"/>
      <c r="BN665" s="44"/>
      <c r="BO665" s="44"/>
      <c r="BP665" s="44"/>
      <c r="BQ665" s="44"/>
      <c r="BR665" s="44"/>
      <c r="BS665" s="44"/>
      <c r="BT665" s="44"/>
      <c r="BU665" s="44"/>
      <c r="BV665" s="44"/>
      <c r="BW665" s="44"/>
      <c r="BX665" s="44"/>
      <c r="BY665" s="44"/>
      <c r="BZ665" s="44"/>
      <c r="CA665" s="44"/>
      <c r="CB665" s="44"/>
      <c r="CC665" s="44"/>
      <c r="CD665" s="44"/>
      <c r="CE665" s="44"/>
      <c r="CF665" s="44"/>
      <c r="CG665" s="44"/>
      <c r="CH665" s="44"/>
      <c r="CI665" s="44"/>
      <c r="CJ665" s="44"/>
      <c r="CK665" s="44"/>
      <c r="CL665" s="44"/>
      <c r="CM665" s="44"/>
      <c r="CN665" s="44"/>
      <c r="CO665" s="44"/>
      <c r="CP665" s="44"/>
      <c r="CQ665" s="44"/>
      <c r="CR665" s="44"/>
      <c r="CS665" s="44"/>
      <c r="CT665" s="44"/>
      <c r="CU665" s="44"/>
      <c r="CV665" s="44"/>
      <c r="CW665" s="44"/>
      <c r="CX665" s="44"/>
      <c r="CY665" s="44"/>
      <c r="CZ665" s="44"/>
    </row>
    <row r="666" spans="2:104" hidden="1" outlineLevel="1" x14ac:dyDescent="0.25">
      <c r="B666" s="44" t="e">
        <f>IF(OR('Budget Project 1'!#REF!=#REF!,'Budget Project 1'!#REF!=#REF!),'Budget Project 1'!#REF!,"")</f>
        <v>#REF!</v>
      </c>
      <c r="C666" s="44" t="e">
        <f t="shared" ca="1" si="16"/>
        <v>#REF!</v>
      </c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  <c r="AG666" s="44"/>
      <c r="AH666" s="44"/>
      <c r="AI666" s="44"/>
      <c r="AJ666" s="44"/>
      <c r="AK666" s="44"/>
      <c r="AL666" s="44"/>
      <c r="AM666" s="44"/>
      <c r="AN666" s="44"/>
      <c r="AO666" s="44"/>
      <c r="AP666" s="44"/>
      <c r="AQ666" s="44"/>
      <c r="AR666" s="44"/>
      <c r="AS666" s="44"/>
      <c r="AT666" s="44"/>
      <c r="AU666" s="44"/>
      <c r="AV666" s="44"/>
      <c r="AW666" s="44"/>
      <c r="AX666" s="44"/>
      <c r="AY666" s="44"/>
      <c r="AZ666" s="44"/>
      <c r="BA666" s="44"/>
      <c r="BB666" s="44"/>
      <c r="BC666" s="44"/>
      <c r="BD666" s="44"/>
      <c r="BE666" s="44"/>
      <c r="BF666" s="44"/>
      <c r="BG666" s="44"/>
      <c r="BH666" s="44"/>
      <c r="BI666" s="44"/>
      <c r="BJ666" s="44"/>
      <c r="BK666" s="44"/>
      <c r="BL666" s="44"/>
      <c r="BM666" s="44"/>
      <c r="BN666" s="44"/>
      <c r="BO666" s="44"/>
      <c r="BP666" s="44"/>
      <c r="BQ666" s="44"/>
      <c r="BR666" s="44"/>
      <c r="BS666" s="44"/>
      <c r="BT666" s="44"/>
      <c r="BU666" s="44"/>
      <c r="BV666" s="44"/>
      <c r="BW666" s="44"/>
      <c r="BX666" s="44"/>
      <c r="BY666" s="44"/>
      <c r="BZ666" s="44"/>
      <c r="CA666" s="44"/>
      <c r="CB666" s="44"/>
      <c r="CC666" s="44"/>
      <c r="CD666" s="44"/>
      <c r="CE666" s="44"/>
      <c r="CF666" s="44"/>
      <c r="CG666" s="44"/>
      <c r="CH666" s="44"/>
      <c r="CI666" s="44"/>
      <c r="CJ666" s="44"/>
      <c r="CK666" s="44"/>
      <c r="CL666" s="44"/>
      <c r="CM666" s="44"/>
      <c r="CN666" s="44"/>
      <c r="CO666" s="44"/>
      <c r="CP666" s="44"/>
      <c r="CQ666" s="44"/>
      <c r="CR666" s="44"/>
      <c r="CS666" s="44"/>
      <c r="CT666" s="44"/>
      <c r="CU666" s="44"/>
      <c r="CV666" s="44"/>
      <c r="CW666" s="44"/>
      <c r="CX666" s="44"/>
      <c r="CY666" s="44"/>
      <c r="CZ666" s="44"/>
    </row>
    <row r="667" spans="2:104" hidden="1" outlineLevel="1" x14ac:dyDescent="0.25">
      <c r="B667" s="44" t="e">
        <f>IF(OR('Budget Project 1'!#REF!=#REF!,'Budget Project 1'!#REF!=#REF!),'Budget Project 1'!#REF!,"")</f>
        <v>#REF!</v>
      </c>
      <c r="C667" s="44" t="e">
        <f t="shared" ca="1" si="16"/>
        <v>#REF!</v>
      </c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  <c r="AG667" s="44"/>
      <c r="AH667" s="44"/>
      <c r="AI667" s="44"/>
      <c r="AJ667" s="44"/>
      <c r="AK667" s="44"/>
      <c r="AL667" s="44"/>
      <c r="AM667" s="44"/>
      <c r="AN667" s="44"/>
      <c r="AO667" s="44"/>
      <c r="AP667" s="44"/>
      <c r="AQ667" s="44"/>
      <c r="AR667" s="44"/>
      <c r="AS667" s="44"/>
      <c r="AT667" s="44"/>
      <c r="AU667" s="44"/>
      <c r="AV667" s="44"/>
      <c r="AW667" s="44"/>
      <c r="AX667" s="44"/>
      <c r="AY667" s="44"/>
      <c r="AZ667" s="44"/>
      <c r="BA667" s="44"/>
      <c r="BB667" s="44"/>
      <c r="BC667" s="44"/>
      <c r="BD667" s="44"/>
      <c r="BE667" s="44"/>
      <c r="BF667" s="44"/>
      <c r="BG667" s="44"/>
      <c r="BH667" s="44"/>
      <c r="BI667" s="44"/>
      <c r="BJ667" s="44"/>
      <c r="BK667" s="44"/>
      <c r="BL667" s="44"/>
      <c r="BM667" s="44"/>
      <c r="BN667" s="44"/>
      <c r="BO667" s="44"/>
      <c r="BP667" s="44"/>
      <c r="BQ667" s="44"/>
      <c r="BR667" s="44"/>
      <c r="BS667" s="44"/>
      <c r="BT667" s="44"/>
      <c r="BU667" s="44"/>
      <c r="BV667" s="44"/>
      <c r="BW667" s="44"/>
      <c r="BX667" s="44"/>
      <c r="BY667" s="44"/>
      <c r="BZ667" s="44"/>
      <c r="CA667" s="44"/>
      <c r="CB667" s="44"/>
      <c r="CC667" s="44"/>
      <c r="CD667" s="44"/>
      <c r="CE667" s="44"/>
      <c r="CF667" s="44"/>
      <c r="CG667" s="44"/>
      <c r="CH667" s="44"/>
      <c r="CI667" s="44"/>
      <c r="CJ667" s="44"/>
      <c r="CK667" s="44"/>
      <c r="CL667" s="44"/>
      <c r="CM667" s="44"/>
      <c r="CN667" s="44"/>
      <c r="CO667" s="44"/>
      <c r="CP667" s="44"/>
      <c r="CQ667" s="44"/>
      <c r="CR667" s="44"/>
      <c r="CS667" s="44"/>
      <c r="CT667" s="44"/>
      <c r="CU667" s="44"/>
      <c r="CV667" s="44"/>
      <c r="CW667" s="44"/>
      <c r="CX667" s="44"/>
      <c r="CY667" s="44"/>
      <c r="CZ667" s="44"/>
    </row>
    <row r="668" spans="2:104" hidden="1" outlineLevel="1" x14ac:dyDescent="0.25">
      <c r="B668" s="44" t="e">
        <f>IF(OR('Budget Project 1'!#REF!=#REF!,'Budget Project 1'!#REF!=#REF!),'Budget Project 1'!#REF!,"")</f>
        <v>#REF!</v>
      </c>
      <c r="C668" s="44" t="e">
        <f t="shared" ca="1" si="16"/>
        <v>#REF!</v>
      </c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  <c r="AG668" s="44"/>
      <c r="AH668" s="44"/>
      <c r="AI668" s="44"/>
      <c r="AJ668" s="44"/>
      <c r="AK668" s="44"/>
      <c r="AL668" s="44"/>
      <c r="AM668" s="44"/>
      <c r="AN668" s="44"/>
      <c r="AO668" s="44"/>
      <c r="AP668" s="44"/>
      <c r="AQ668" s="44"/>
      <c r="AR668" s="44"/>
      <c r="AS668" s="44"/>
      <c r="AT668" s="44"/>
      <c r="AU668" s="44"/>
      <c r="AV668" s="44"/>
      <c r="AW668" s="44"/>
      <c r="AX668" s="44"/>
      <c r="AY668" s="44"/>
      <c r="AZ668" s="44"/>
      <c r="BA668" s="44"/>
      <c r="BB668" s="44"/>
      <c r="BC668" s="44"/>
      <c r="BD668" s="44"/>
      <c r="BE668" s="44"/>
      <c r="BF668" s="44"/>
      <c r="BG668" s="44"/>
      <c r="BH668" s="44"/>
      <c r="BI668" s="44"/>
      <c r="BJ668" s="44"/>
      <c r="BK668" s="44"/>
      <c r="BL668" s="44"/>
      <c r="BM668" s="44"/>
      <c r="BN668" s="44"/>
      <c r="BO668" s="44"/>
      <c r="BP668" s="44"/>
      <c r="BQ668" s="44"/>
      <c r="BR668" s="44"/>
      <c r="BS668" s="44"/>
      <c r="BT668" s="44"/>
      <c r="BU668" s="44"/>
      <c r="BV668" s="44"/>
      <c r="BW668" s="44"/>
      <c r="BX668" s="44"/>
      <c r="BY668" s="44"/>
      <c r="BZ668" s="44"/>
      <c r="CA668" s="44"/>
      <c r="CB668" s="44"/>
      <c r="CC668" s="44"/>
      <c r="CD668" s="44"/>
      <c r="CE668" s="44"/>
      <c r="CF668" s="44"/>
      <c r="CG668" s="44"/>
      <c r="CH668" s="44"/>
      <c r="CI668" s="44"/>
      <c r="CJ668" s="44"/>
      <c r="CK668" s="44"/>
      <c r="CL668" s="44"/>
      <c r="CM668" s="44"/>
      <c r="CN668" s="44"/>
      <c r="CO668" s="44"/>
      <c r="CP668" s="44"/>
      <c r="CQ668" s="44"/>
      <c r="CR668" s="44"/>
      <c r="CS668" s="44"/>
      <c r="CT668" s="44"/>
      <c r="CU668" s="44"/>
      <c r="CV668" s="44"/>
      <c r="CW668" s="44"/>
      <c r="CX668" s="44"/>
      <c r="CY668" s="44"/>
      <c r="CZ668" s="44"/>
    </row>
    <row r="669" spans="2:104" collapsed="1" x14ac:dyDescent="0.25">
      <c r="B669" s="48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  <c r="AG669" s="44"/>
      <c r="AH669" s="44"/>
      <c r="AI669" s="44"/>
      <c r="AJ669" s="44"/>
      <c r="AK669" s="44"/>
      <c r="AL669" s="44"/>
      <c r="AM669" s="44"/>
      <c r="AN669" s="44"/>
      <c r="AO669" s="44"/>
      <c r="AP669" s="44"/>
      <c r="AQ669" s="44"/>
      <c r="AR669" s="44"/>
      <c r="AS669" s="44"/>
      <c r="AT669" s="44"/>
      <c r="AU669" s="44"/>
      <c r="AV669" s="44"/>
      <c r="AW669" s="44"/>
      <c r="AX669" s="44"/>
      <c r="AY669" s="44"/>
      <c r="AZ669" s="44"/>
      <c r="BA669" s="44"/>
      <c r="BB669" s="44"/>
      <c r="BC669" s="44"/>
      <c r="BD669" s="44"/>
      <c r="BE669" s="44"/>
      <c r="BF669" s="44"/>
      <c r="BG669" s="44"/>
      <c r="BH669" s="44"/>
      <c r="BI669" s="44"/>
      <c r="BJ669" s="44"/>
      <c r="BK669" s="44"/>
      <c r="BL669" s="44"/>
      <c r="BM669" s="44"/>
      <c r="BN669" s="44"/>
      <c r="BO669" s="44"/>
      <c r="BP669" s="44"/>
      <c r="BQ669" s="44"/>
      <c r="BR669" s="44"/>
      <c r="BS669" s="44"/>
      <c r="BT669" s="44"/>
      <c r="BU669" s="44"/>
      <c r="BV669" s="44"/>
      <c r="BW669" s="44"/>
      <c r="BX669" s="44"/>
      <c r="BY669" s="44"/>
      <c r="BZ669" s="44"/>
      <c r="CA669" s="44"/>
      <c r="CB669" s="44"/>
      <c r="CC669" s="44"/>
      <c r="CD669" s="44"/>
      <c r="CE669" s="44"/>
      <c r="CF669" s="44"/>
      <c r="CG669" s="44"/>
      <c r="CH669" s="44"/>
      <c r="CI669" s="44"/>
      <c r="CJ669" s="44"/>
      <c r="CK669" s="44"/>
      <c r="CL669" s="44"/>
      <c r="CM669" s="44"/>
      <c r="CN669" s="44"/>
      <c r="CO669" s="44"/>
      <c r="CP669" s="44"/>
      <c r="CQ669" s="44"/>
      <c r="CR669" s="44"/>
      <c r="CS669" s="44"/>
      <c r="CT669" s="44"/>
      <c r="CU669" s="44"/>
      <c r="CV669" s="44"/>
      <c r="CW669" s="44"/>
      <c r="CX669" s="44"/>
      <c r="CY669" s="44"/>
      <c r="CZ669" s="44"/>
    </row>
    <row r="670" spans="2:104" x14ac:dyDescent="0.25"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  <c r="AG670" s="44"/>
      <c r="AH670" s="44"/>
      <c r="AI670" s="44"/>
      <c r="AJ670" s="44"/>
      <c r="AK670" s="44"/>
      <c r="AL670" s="44"/>
      <c r="AM670" s="44"/>
      <c r="AN670" s="44"/>
      <c r="AO670" s="44"/>
      <c r="AP670" s="44"/>
      <c r="AQ670" s="44"/>
      <c r="AR670" s="44"/>
      <c r="AS670" s="44"/>
      <c r="AT670" s="44"/>
      <c r="AU670" s="44"/>
      <c r="AV670" s="44"/>
      <c r="AW670" s="44"/>
      <c r="AX670" s="44"/>
      <c r="AY670" s="44"/>
      <c r="AZ670" s="44"/>
      <c r="BA670" s="44"/>
      <c r="BB670" s="44"/>
      <c r="BC670" s="44"/>
      <c r="BD670" s="44"/>
      <c r="BE670" s="44"/>
      <c r="BF670" s="44"/>
      <c r="BG670" s="44"/>
      <c r="BH670" s="44"/>
      <c r="BI670" s="44"/>
      <c r="BJ670" s="44"/>
      <c r="BK670" s="44"/>
      <c r="BL670" s="44"/>
      <c r="BM670" s="44"/>
      <c r="BN670" s="44"/>
      <c r="BO670" s="44"/>
      <c r="BP670" s="44"/>
      <c r="BQ670" s="44"/>
      <c r="BR670" s="44"/>
      <c r="BS670" s="44"/>
      <c r="BT670" s="44"/>
      <c r="BU670" s="44"/>
      <c r="BV670" s="44"/>
      <c r="BW670" s="44"/>
      <c r="BX670" s="44"/>
      <c r="BY670" s="44"/>
      <c r="BZ670" s="44"/>
      <c r="CA670" s="44"/>
      <c r="CB670" s="44"/>
      <c r="CC670" s="44"/>
      <c r="CD670" s="44"/>
      <c r="CE670" s="44"/>
      <c r="CF670" s="44"/>
      <c r="CG670" s="44"/>
      <c r="CH670" s="44"/>
      <c r="CI670" s="44"/>
      <c r="CJ670" s="44"/>
      <c r="CK670" s="44"/>
      <c r="CL670" s="44"/>
      <c r="CM670" s="44"/>
      <c r="CN670" s="44"/>
      <c r="CO670" s="44"/>
      <c r="CP670" s="44"/>
      <c r="CQ670" s="44"/>
      <c r="CR670" s="44"/>
      <c r="CS670" s="44"/>
      <c r="CT670" s="44"/>
      <c r="CU670" s="44"/>
      <c r="CV670" s="44"/>
      <c r="CW670" s="44"/>
      <c r="CX670" s="44"/>
      <c r="CY670" s="44"/>
      <c r="CZ670" s="44"/>
    </row>
    <row r="671" spans="2:104" x14ac:dyDescent="0.25"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  <c r="AG671" s="44"/>
      <c r="AH671" s="44"/>
      <c r="AI671" s="44"/>
      <c r="AJ671" s="44"/>
      <c r="AK671" s="44"/>
      <c r="AL671" s="44"/>
      <c r="AM671" s="44"/>
      <c r="AN671" s="44"/>
      <c r="AO671" s="44"/>
      <c r="AP671" s="44"/>
      <c r="AQ671" s="44"/>
      <c r="AR671" s="44"/>
      <c r="AS671" s="44"/>
      <c r="AT671" s="44"/>
      <c r="AU671" s="44"/>
      <c r="AV671" s="44"/>
      <c r="AW671" s="44"/>
      <c r="AX671" s="44"/>
      <c r="AY671" s="44"/>
      <c r="AZ671" s="44"/>
      <c r="BA671" s="44"/>
      <c r="BB671" s="44"/>
      <c r="BC671" s="44"/>
      <c r="BD671" s="44"/>
      <c r="BE671" s="44"/>
      <c r="BF671" s="44"/>
      <c r="BG671" s="44"/>
      <c r="BH671" s="44"/>
      <c r="BI671" s="44"/>
      <c r="BJ671" s="44"/>
      <c r="BK671" s="44"/>
      <c r="BL671" s="44"/>
      <c r="BM671" s="44"/>
      <c r="BN671" s="44"/>
      <c r="BO671" s="44"/>
      <c r="BP671" s="44"/>
      <c r="BQ671" s="44"/>
      <c r="BR671" s="44"/>
      <c r="BS671" s="44"/>
      <c r="BT671" s="44"/>
      <c r="BU671" s="44"/>
      <c r="BV671" s="44"/>
      <c r="BW671" s="44"/>
      <c r="BX671" s="44"/>
      <c r="BY671" s="44"/>
      <c r="BZ671" s="44"/>
      <c r="CA671" s="44"/>
      <c r="CB671" s="44"/>
      <c r="CC671" s="44"/>
      <c r="CD671" s="44"/>
      <c r="CE671" s="44"/>
      <c r="CF671" s="44"/>
      <c r="CG671" s="44"/>
      <c r="CH671" s="44"/>
      <c r="CI671" s="44"/>
      <c r="CJ671" s="44"/>
      <c r="CK671" s="44"/>
      <c r="CL671" s="44"/>
      <c r="CM671" s="44"/>
      <c r="CN671" s="44"/>
      <c r="CO671" s="44"/>
      <c r="CP671" s="44"/>
      <c r="CQ671" s="44"/>
      <c r="CR671" s="44"/>
      <c r="CS671" s="44"/>
      <c r="CT671" s="44"/>
      <c r="CU671" s="44"/>
      <c r="CV671" s="44"/>
      <c r="CW671" s="44"/>
      <c r="CX671" s="44"/>
      <c r="CY671" s="44"/>
      <c r="CZ671" s="44"/>
    </row>
    <row r="672" spans="2:104" x14ac:dyDescent="0.25"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  <c r="AG672" s="44"/>
      <c r="AH672" s="44"/>
      <c r="AI672" s="44"/>
      <c r="AJ672" s="44"/>
      <c r="AK672" s="44"/>
      <c r="AL672" s="44"/>
      <c r="AM672" s="44"/>
      <c r="AN672" s="44"/>
      <c r="AO672" s="44"/>
      <c r="AP672" s="44"/>
      <c r="AQ672" s="44"/>
      <c r="AR672" s="44"/>
      <c r="AS672" s="44"/>
      <c r="AT672" s="44"/>
      <c r="AU672" s="44"/>
      <c r="AV672" s="44"/>
      <c r="AW672" s="44"/>
      <c r="AX672" s="44"/>
      <c r="AY672" s="44"/>
      <c r="AZ672" s="44"/>
      <c r="BA672" s="44"/>
      <c r="BB672" s="44"/>
      <c r="BC672" s="44"/>
      <c r="BD672" s="44"/>
      <c r="BE672" s="44"/>
      <c r="BF672" s="44"/>
      <c r="BG672" s="44"/>
      <c r="BH672" s="44"/>
      <c r="BI672" s="44"/>
      <c r="BJ672" s="44"/>
      <c r="BK672" s="44"/>
      <c r="BL672" s="44"/>
      <c r="BM672" s="44"/>
      <c r="BN672" s="44"/>
      <c r="BO672" s="44"/>
      <c r="BP672" s="44"/>
      <c r="BQ672" s="44"/>
      <c r="BR672" s="44"/>
      <c r="BS672" s="44"/>
      <c r="BT672" s="44"/>
      <c r="BU672" s="44"/>
      <c r="BV672" s="44"/>
      <c r="BW672" s="44"/>
      <c r="BX672" s="44"/>
      <c r="BY672" s="44"/>
      <c r="BZ672" s="44"/>
      <c r="CA672" s="44"/>
      <c r="CB672" s="44"/>
      <c r="CC672" s="44"/>
      <c r="CD672" s="44"/>
      <c r="CE672" s="44"/>
      <c r="CF672" s="44"/>
      <c r="CG672" s="44"/>
      <c r="CH672" s="44"/>
      <c r="CI672" s="44"/>
      <c r="CJ672" s="44"/>
      <c r="CK672" s="44"/>
      <c r="CL672" s="44"/>
      <c r="CM672" s="44"/>
      <c r="CN672" s="44"/>
      <c r="CO672" s="44"/>
      <c r="CP672" s="44"/>
      <c r="CQ672" s="44"/>
      <c r="CR672" s="44"/>
      <c r="CS672" s="44"/>
      <c r="CT672" s="44"/>
      <c r="CU672" s="44"/>
      <c r="CV672" s="44"/>
      <c r="CW672" s="44"/>
      <c r="CX672" s="44"/>
      <c r="CY672" s="44"/>
      <c r="CZ672" s="44"/>
    </row>
    <row r="673" spans="3:104" x14ac:dyDescent="0.25"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  <c r="AG673" s="44"/>
      <c r="AH673" s="44"/>
      <c r="AI673" s="44"/>
      <c r="AJ673" s="44"/>
      <c r="AK673" s="44"/>
      <c r="AL673" s="44"/>
      <c r="AM673" s="44"/>
      <c r="AN673" s="44"/>
      <c r="AO673" s="44"/>
      <c r="AP673" s="44"/>
      <c r="AQ673" s="44"/>
      <c r="AR673" s="44"/>
      <c r="AS673" s="44"/>
      <c r="AT673" s="44"/>
      <c r="AU673" s="44"/>
      <c r="AV673" s="44"/>
      <c r="AW673" s="44"/>
      <c r="AX673" s="44"/>
      <c r="AY673" s="44"/>
      <c r="AZ673" s="44"/>
      <c r="BA673" s="44"/>
      <c r="BB673" s="44"/>
      <c r="BC673" s="44"/>
      <c r="BD673" s="44"/>
      <c r="BE673" s="44"/>
      <c r="BF673" s="44"/>
      <c r="BG673" s="44"/>
      <c r="BH673" s="44"/>
      <c r="BI673" s="44"/>
      <c r="BJ673" s="44"/>
      <c r="BK673" s="44"/>
      <c r="BL673" s="44"/>
      <c r="BM673" s="44"/>
      <c r="BN673" s="44"/>
      <c r="BO673" s="44"/>
      <c r="BP673" s="44"/>
      <c r="BQ673" s="44"/>
      <c r="BR673" s="44"/>
      <c r="BS673" s="44"/>
      <c r="BT673" s="44"/>
      <c r="BU673" s="44"/>
      <c r="BV673" s="44"/>
      <c r="BW673" s="44"/>
      <c r="BX673" s="44"/>
      <c r="BY673" s="44"/>
      <c r="BZ673" s="44"/>
      <c r="CA673" s="44"/>
      <c r="CB673" s="44"/>
      <c r="CC673" s="44"/>
      <c r="CD673" s="44"/>
      <c r="CE673" s="44"/>
      <c r="CF673" s="44"/>
      <c r="CG673" s="44"/>
      <c r="CH673" s="44"/>
      <c r="CI673" s="44"/>
      <c r="CJ673" s="44"/>
      <c r="CK673" s="44"/>
      <c r="CL673" s="44"/>
      <c r="CM673" s="44"/>
      <c r="CN673" s="44"/>
      <c r="CO673" s="44"/>
      <c r="CP673" s="44"/>
      <c r="CQ673" s="44"/>
      <c r="CR673" s="44"/>
      <c r="CS673" s="44"/>
      <c r="CT673" s="44"/>
      <c r="CU673" s="44"/>
      <c r="CV673" s="44"/>
      <c r="CW673" s="44"/>
      <c r="CX673" s="44"/>
      <c r="CY673" s="44"/>
      <c r="CZ673" s="44"/>
    </row>
    <row r="674" spans="3:104" x14ac:dyDescent="0.25"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  <c r="AG674" s="44"/>
      <c r="AH674" s="44"/>
      <c r="AI674" s="44"/>
      <c r="AJ674" s="44"/>
      <c r="AK674" s="44"/>
      <c r="AL674" s="44"/>
      <c r="AM674" s="44"/>
      <c r="AN674" s="44"/>
      <c r="AO674" s="44"/>
      <c r="AP674" s="44"/>
      <c r="AQ674" s="44"/>
      <c r="AR674" s="44"/>
      <c r="AS674" s="44"/>
      <c r="AT674" s="44"/>
      <c r="AU674" s="44"/>
      <c r="AV674" s="44"/>
      <c r="AW674" s="44"/>
      <c r="AX674" s="44"/>
      <c r="AY674" s="44"/>
      <c r="AZ674" s="44"/>
      <c r="BA674" s="44"/>
      <c r="BB674" s="44"/>
      <c r="BC674" s="44"/>
      <c r="BD674" s="44"/>
      <c r="BE674" s="44"/>
      <c r="BF674" s="44"/>
      <c r="BG674" s="44"/>
      <c r="BH674" s="44"/>
      <c r="BI674" s="44"/>
      <c r="BJ674" s="44"/>
      <c r="BK674" s="44"/>
      <c r="BL674" s="44"/>
      <c r="BM674" s="44"/>
      <c r="BN674" s="44"/>
      <c r="BO674" s="44"/>
      <c r="BP674" s="44"/>
      <c r="BQ674" s="44"/>
      <c r="BR674" s="44"/>
      <c r="BS674" s="44"/>
      <c r="BT674" s="44"/>
      <c r="BU674" s="44"/>
      <c r="BV674" s="44"/>
      <c r="BW674" s="44"/>
      <c r="BX674" s="44"/>
      <c r="BY674" s="44"/>
      <c r="BZ674" s="44"/>
      <c r="CA674" s="44"/>
      <c r="CB674" s="44"/>
      <c r="CC674" s="44"/>
      <c r="CD674" s="44"/>
      <c r="CE674" s="44"/>
      <c r="CF674" s="44"/>
      <c r="CG674" s="44"/>
      <c r="CH674" s="44"/>
      <c r="CI674" s="44"/>
      <c r="CJ674" s="44"/>
      <c r="CK674" s="44"/>
      <c r="CL674" s="44"/>
      <c r="CM674" s="44"/>
      <c r="CN674" s="44"/>
      <c r="CO674" s="44"/>
      <c r="CP674" s="44"/>
      <c r="CQ674" s="44"/>
      <c r="CR674" s="44"/>
      <c r="CS674" s="44"/>
      <c r="CT674" s="44"/>
      <c r="CU674" s="44"/>
      <c r="CV674" s="44"/>
      <c r="CW674" s="44"/>
      <c r="CX674" s="44"/>
      <c r="CY674" s="44"/>
      <c r="CZ674" s="44"/>
    </row>
    <row r="675" spans="3:104" x14ac:dyDescent="0.25"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  <c r="AG675" s="44"/>
      <c r="AH675" s="44"/>
      <c r="AI675" s="44"/>
      <c r="AJ675" s="44"/>
      <c r="AK675" s="44"/>
      <c r="AL675" s="44"/>
      <c r="AM675" s="44"/>
      <c r="AN675" s="44"/>
      <c r="AO675" s="44"/>
      <c r="AP675" s="44"/>
      <c r="AQ675" s="44"/>
      <c r="AR675" s="44"/>
      <c r="AS675" s="44"/>
      <c r="AT675" s="44"/>
      <c r="AU675" s="44"/>
      <c r="AV675" s="44"/>
      <c r="AW675" s="44"/>
      <c r="AX675" s="44"/>
      <c r="AY675" s="44"/>
      <c r="AZ675" s="44"/>
      <c r="BA675" s="44"/>
      <c r="BB675" s="44"/>
      <c r="BC675" s="44"/>
      <c r="BD675" s="44"/>
      <c r="BE675" s="44"/>
      <c r="BF675" s="44"/>
      <c r="BG675" s="44"/>
      <c r="BH675" s="44"/>
      <c r="BI675" s="44"/>
      <c r="BJ675" s="44"/>
      <c r="BK675" s="44"/>
      <c r="BL675" s="44"/>
      <c r="BM675" s="44"/>
      <c r="BN675" s="44"/>
      <c r="BO675" s="44"/>
      <c r="BP675" s="44"/>
      <c r="BQ675" s="44"/>
      <c r="BR675" s="44"/>
      <c r="BS675" s="44"/>
      <c r="BT675" s="44"/>
      <c r="BU675" s="44"/>
      <c r="BV675" s="44"/>
      <c r="BW675" s="44"/>
      <c r="BX675" s="44"/>
      <c r="BY675" s="44"/>
      <c r="BZ675" s="44"/>
      <c r="CA675" s="44"/>
      <c r="CB675" s="44"/>
      <c r="CC675" s="44"/>
      <c r="CD675" s="44"/>
      <c r="CE675" s="44"/>
      <c r="CF675" s="44"/>
      <c r="CG675" s="44"/>
      <c r="CH675" s="44"/>
      <c r="CI675" s="44"/>
      <c r="CJ675" s="44"/>
      <c r="CK675" s="44"/>
      <c r="CL675" s="44"/>
      <c r="CM675" s="44"/>
      <c r="CN675" s="44"/>
      <c r="CO675" s="44"/>
      <c r="CP675" s="44"/>
      <c r="CQ675" s="44"/>
      <c r="CR675" s="44"/>
      <c r="CS675" s="44"/>
      <c r="CT675" s="44"/>
      <c r="CU675" s="44"/>
      <c r="CV675" s="44"/>
      <c r="CW675" s="44"/>
      <c r="CX675" s="44"/>
      <c r="CY675" s="44"/>
      <c r="CZ675" s="44"/>
    </row>
    <row r="676" spans="3:104" x14ac:dyDescent="0.25"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  <c r="AG676" s="44"/>
      <c r="AH676" s="44"/>
      <c r="AI676" s="44"/>
      <c r="AJ676" s="44"/>
      <c r="AK676" s="44"/>
      <c r="AL676" s="44"/>
      <c r="AM676" s="44"/>
      <c r="AN676" s="44"/>
      <c r="AO676" s="44"/>
      <c r="AP676" s="44"/>
      <c r="AQ676" s="44"/>
      <c r="AR676" s="44"/>
      <c r="AS676" s="44"/>
      <c r="AT676" s="44"/>
      <c r="AU676" s="44"/>
      <c r="AV676" s="44"/>
      <c r="AW676" s="44"/>
      <c r="AX676" s="44"/>
      <c r="AY676" s="44"/>
      <c r="AZ676" s="44"/>
      <c r="BA676" s="44"/>
      <c r="BB676" s="44"/>
      <c r="BC676" s="44"/>
      <c r="BD676" s="44"/>
      <c r="BE676" s="44"/>
      <c r="BF676" s="44"/>
      <c r="BG676" s="44"/>
      <c r="BH676" s="44"/>
      <c r="BI676" s="44"/>
      <c r="BJ676" s="44"/>
      <c r="BK676" s="44"/>
      <c r="BL676" s="44"/>
      <c r="BM676" s="44"/>
      <c r="BN676" s="44"/>
      <c r="BO676" s="44"/>
      <c r="BP676" s="44"/>
      <c r="BQ676" s="44"/>
      <c r="BR676" s="44"/>
      <c r="BS676" s="44"/>
      <c r="BT676" s="44"/>
      <c r="BU676" s="44"/>
      <c r="BV676" s="44"/>
      <c r="BW676" s="44"/>
      <c r="BX676" s="44"/>
      <c r="BY676" s="44"/>
      <c r="BZ676" s="44"/>
      <c r="CA676" s="44"/>
      <c r="CB676" s="44"/>
      <c r="CC676" s="44"/>
      <c r="CD676" s="44"/>
      <c r="CE676" s="44"/>
      <c r="CF676" s="44"/>
      <c r="CG676" s="44"/>
      <c r="CH676" s="44"/>
      <c r="CI676" s="44"/>
      <c r="CJ676" s="44"/>
      <c r="CK676" s="44"/>
      <c r="CL676" s="44"/>
      <c r="CM676" s="44"/>
      <c r="CN676" s="44"/>
      <c r="CO676" s="44"/>
      <c r="CP676" s="44"/>
      <c r="CQ676" s="44"/>
      <c r="CR676" s="44"/>
      <c r="CS676" s="44"/>
      <c r="CT676" s="44"/>
      <c r="CU676" s="44"/>
      <c r="CV676" s="44"/>
      <c r="CW676" s="44"/>
      <c r="CX676" s="44"/>
      <c r="CY676" s="44"/>
      <c r="CZ676" s="44"/>
    </row>
    <row r="677" spans="3:104" x14ac:dyDescent="0.25"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  <c r="AG677" s="44"/>
      <c r="AH677" s="44"/>
      <c r="AI677" s="44"/>
      <c r="AJ677" s="44"/>
      <c r="AK677" s="44"/>
      <c r="AL677" s="44"/>
      <c r="AM677" s="44"/>
      <c r="AN677" s="44"/>
      <c r="AO677" s="44"/>
      <c r="AP677" s="44"/>
      <c r="AQ677" s="44"/>
      <c r="AR677" s="44"/>
      <c r="AS677" s="44"/>
      <c r="AT677" s="44"/>
      <c r="AU677" s="44"/>
      <c r="AV677" s="44"/>
      <c r="AW677" s="44"/>
      <c r="AX677" s="44"/>
      <c r="AY677" s="44"/>
      <c r="AZ677" s="44"/>
      <c r="BA677" s="44"/>
      <c r="BB677" s="44"/>
      <c r="BC677" s="44"/>
      <c r="BD677" s="44"/>
      <c r="BE677" s="44"/>
      <c r="BF677" s="44"/>
      <c r="BG677" s="44"/>
      <c r="BH677" s="44"/>
      <c r="BI677" s="44"/>
      <c r="BJ677" s="44"/>
      <c r="BK677" s="44"/>
      <c r="BL677" s="44"/>
      <c r="BM677" s="44"/>
      <c r="BN677" s="44"/>
      <c r="BO677" s="44"/>
      <c r="BP677" s="44"/>
      <c r="BQ677" s="44"/>
      <c r="BR677" s="44"/>
      <c r="BS677" s="44"/>
      <c r="BT677" s="44"/>
      <c r="BU677" s="44"/>
      <c r="BV677" s="44"/>
      <c r="BW677" s="44"/>
      <c r="BX677" s="44"/>
      <c r="BY677" s="44"/>
      <c r="BZ677" s="44"/>
      <c r="CA677" s="44"/>
      <c r="CB677" s="44"/>
      <c r="CC677" s="44"/>
      <c r="CD677" s="44"/>
      <c r="CE677" s="44"/>
      <c r="CF677" s="44"/>
      <c r="CG677" s="44"/>
      <c r="CH677" s="44"/>
      <c r="CI677" s="44"/>
      <c r="CJ677" s="44"/>
      <c r="CK677" s="44"/>
      <c r="CL677" s="44"/>
      <c r="CM677" s="44"/>
      <c r="CN677" s="44"/>
      <c r="CO677" s="44"/>
      <c r="CP677" s="44"/>
      <c r="CQ677" s="44"/>
      <c r="CR677" s="44"/>
      <c r="CS677" s="44"/>
      <c r="CT677" s="44"/>
      <c r="CU677" s="44"/>
      <c r="CV677" s="44"/>
      <c r="CW677" s="44"/>
      <c r="CX677" s="44"/>
      <c r="CY677" s="44"/>
      <c r="CZ677" s="44"/>
    </row>
    <row r="678" spans="3:104" x14ac:dyDescent="0.25"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  <c r="AG678" s="44"/>
      <c r="AH678" s="44"/>
      <c r="AI678" s="44"/>
      <c r="AJ678" s="44"/>
      <c r="AK678" s="44"/>
      <c r="AL678" s="44"/>
      <c r="AM678" s="44"/>
      <c r="AN678" s="44"/>
      <c r="AO678" s="44"/>
      <c r="AP678" s="44"/>
      <c r="AQ678" s="44"/>
      <c r="AR678" s="44"/>
      <c r="AS678" s="44"/>
      <c r="AT678" s="44"/>
      <c r="AU678" s="44"/>
      <c r="AV678" s="44"/>
      <c r="AW678" s="44"/>
      <c r="AX678" s="44"/>
      <c r="AY678" s="44"/>
      <c r="AZ678" s="44"/>
      <c r="BA678" s="44"/>
      <c r="BB678" s="44"/>
      <c r="BC678" s="44"/>
      <c r="BD678" s="44"/>
      <c r="BE678" s="44"/>
      <c r="BF678" s="44"/>
      <c r="BG678" s="44"/>
      <c r="BH678" s="44"/>
      <c r="BI678" s="44"/>
      <c r="BJ678" s="44"/>
      <c r="BK678" s="44"/>
      <c r="BL678" s="44"/>
      <c r="BM678" s="44"/>
      <c r="BN678" s="44"/>
      <c r="BO678" s="44"/>
      <c r="BP678" s="44"/>
      <c r="BQ678" s="44"/>
      <c r="BR678" s="44"/>
      <c r="BS678" s="44"/>
      <c r="BT678" s="44"/>
      <c r="BU678" s="44"/>
      <c r="BV678" s="44"/>
      <c r="BW678" s="44"/>
      <c r="BX678" s="44"/>
      <c r="BY678" s="44"/>
      <c r="BZ678" s="44"/>
      <c r="CA678" s="44"/>
      <c r="CB678" s="44"/>
      <c r="CC678" s="44"/>
      <c r="CD678" s="44"/>
      <c r="CE678" s="44"/>
      <c r="CF678" s="44"/>
      <c r="CG678" s="44"/>
      <c r="CH678" s="44"/>
      <c r="CI678" s="44"/>
      <c r="CJ678" s="44"/>
      <c r="CK678" s="44"/>
      <c r="CL678" s="44"/>
      <c r="CM678" s="44"/>
      <c r="CN678" s="44"/>
      <c r="CO678" s="44"/>
      <c r="CP678" s="44"/>
      <c r="CQ678" s="44"/>
      <c r="CR678" s="44"/>
      <c r="CS678" s="44"/>
      <c r="CT678" s="44"/>
      <c r="CU678" s="44"/>
      <c r="CV678" s="44"/>
      <c r="CW678" s="44"/>
      <c r="CX678" s="44"/>
      <c r="CY678" s="44"/>
      <c r="CZ678" s="44"/>
    </row>
    <row r="679" spans="3:104" x14ac:dyDescent="0.25"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  <c r="AG679" s="44"/>
      <c r="AH679" s="44"/>
      <c r="AI679" s="44"/>
      <c r="AJ679" s="44"/>
      <c r="AK679" s="44"/>
      <c r="AL679" s="44"/>
      <c r="AM679" s="44"/>
      <c r="AN679" s="44"/>
      <c r="AO679" s="44"/>
      <c r="AP679" s="44"/>
      <c r="AQ679" s="44"/>
      <c r="AR679" s="44"/>
      <c r="AS679" s="44"/>
      <c r="AT679" s="44"/>
      <c r="AU679" s="44"/>
      <c r="AV679" s="44"/>
      <c r="AW679" s="44"/>
      <c r="AX679" s="44"/>
      <c r="AY679" s="44"/>
      <c r="AZ679" s="44"/>
      <c r="BA679" s="44"/>
      <c r="BB679" s="44"/>
      <c r="BC679" s="44"/>
      <c r="BD679" s="44"/>
      <c r="BE679" s="44"/>
      <c r="BF679" s="44"/>
      <c r="BG679" s="44"/>
      <c r="BH679" s="44"/>
      <c r="BI679" s="44"/>
      <c r="BJ679" s="44"/>
      <c r="BK679" s="44"/>
      <c r="BL679" s="44"/>
      <c r="BM679" s="44"/>
      <c r="BN679" s="44"/>
      <c r="BO679" s="44"/>
      <c r="BP679" s="44"/>
      <c r="BQ679" s="44"/>
      <c r="BR679" s="44"/>
      <c r="BS679" s="44"/>
      <c r="BT679" s="44"/>
      <c r="BU679" s="44"/>
      <c r="BV679" s="44"/>
      <c r="BW679" s="44"/>
      <c r="BX679" s="44"/>
      <c r="BY679" s="44"/>
      <c r="BZ679" s="44"/>
      <c r="CA679" s="44"/>
      <c r="CB679" s="44"/>
      <c r="CC679" s="44"/>
      <c r="CD679" s="44"/>
      <c r="CE679" s="44"/>
      <c r="CF679" s="44"/>
      <c r="CG679" s="44"/>
      <c r="CH679" s="44"/>
      <c r="CI679" s="44"/>
      <c r="CJ679" s="44"/>
      <c r="CK679" s="44"/>
      <c r="CL679" s="44"/>
      <c r="CM679" s="44"/>
      <c r="CN679" s="44"/>
      <c r="CO679" s="44"/>
      <c r="CP679" s="44"/>
      <c r="CQ679" s="44"/>
      <c r="CR679" s="44"/>
      <c r="CS679" s="44"/>
      <c r="CT679" s="44"/>
      <c r="CU679" s="44"/>
      <c r="CV679" s="44"/>
      <c r="CW679" s="44"/>
      <c r="CX679" s="44"/>
      <c r="CY679" s="44"/>
      <c r="CZ679" s="44"/>
    </row>
    <row r="680" spans="3:104" x14ac:dyDescent="0.25"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  <c r="AG680" s="44"/>
      <c r="AH680" s="44"/>
      <c r="AI680" s="44"/>
      <c r="AJ680" s="44"/>
      <c r="AK680" s="44"/>
      <c r="AL680" s="44"/>
      <c r="AM680" s="44"/>
      <c r="AN680" s="44"/>
      <c r="AO680" s="44"/>
      <c r="AP680" s="44"/>
      <c r="AQ680" s="44"/>
      <c r="AR680" s="44"/>
      <c r="AS680" s="44"/>
      <c r="AT680" s="44"/>
      <c r="AU680" s="44"/>
      <c r="AV680" s="44"/>
      <c r="AW680" s="44"/>
      <c r="AX680" s="44"/>
      <c r="AY680" s="44"/>
      <c r="AZ680" s="44"/>
      <c r="BA680" s="44"/>
      <c r="BB680" s="44"/>
      <c r="BC680" s="44"/>
      <c r="BD680" s="44"/>
      <c r="BE680" s="44"/>
      <c r="BF680" s="44"/>
      <c r="BG680" s="44"/>
      <c r="BH680" s="44"/>
      <c r="BI680" s="44"/>
      <c r="BJ680" s="44"/>
      <c r="BK680" s="44"/>
      <c r="BL680" s="44"/>
      <c r="BM680" s="44"/>
      <c r="BN680" s="44"/>
      <c r="BO680" s="44"/>
      <c r="BP680" s="44"/>
      <c r="BQ680" s="44"/>
      <c r="BR680" s="44"/>
      <c r="BS680" s="44"/>
      <c r="BT680" s="44"/>
      <c r="BU680" s="44"/>
      <c r="BV680" s="44"/>
      <c r="BW680" s="44"/>
      <c r="BX680" s="44"/>
      <c r="BY680" s="44"/>
      <c r="BZ680" s="44"/>
      <c r="CA680" s="44"/>
      <c r="CB680" s="44"/>
      <c r="CC680" s="44"/>
      <c r="CD680" s="44"/>
      <c r="CE680" s="44"/>
      <c r="CF680" s="44"/>
      <c r="CG680" s="44"/>
      <c r="CH680" s="44"/>
      <c r="CI680" s="44"/>
      <c r="CJ680" s="44"/>
      <c r="CK680" s="44"/>
      <c r="CL680" s="44"/>
      <c r="CM680" s="44"/>
      <c r="CN680" s="44"/>
      <c r="CO680" s="44"/>
      <c r="CP680" s="44"/>
      <c r="CQ680" s="44"/>
      <c r="CR680" s="44"/>
      <c r="CS680" s="44"/>
      <c r="CT680" s="44"/>
      <c r="CU680" s="44"/>
      <c r="CV680" s="44"/>
      <c r="CW680" s="44"/>
      <c r="CX680" s="44"/>
      <c r="CY680" s="44"/>
      <c r="CZ680" s="44"/>
    </row>
    <row r="681" spans="3:104" x14ac:dyDescent="0.25"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  <c r="AG681" s="44"/>
      <c r="AH681" s="44"/>
      <c r="AI681" s="44"/>
      <c r="AJ681" s="44"/>
      <c r="AK681" s="44"/>
      <c r="AL681" s="44"/>
      <c r="AM681" s="44"/>
      <c r="AN681" s="44"/>
      <c r="AO681" s="44"/>
      <c r="AP681" s="44"/>
      <c r="AQ681" s="44"/>
      <c r="AR681" s="44"/>
      <c r="AS681" s="44"/>
      <c r="AT681" s="44"/>
      <c r="AU681" s="44"/>
      <c r="AV681" s="44"/>
      <c r="AW681" s="44"/>
      <c r="AX681" s="44"/>
      <c r="AY681" s="44"/>
      <c r="AZ681" s="44"/>
      <c r="BA681" s="44"/>
      <c r="BB681" s="44"/>
      <c r="BC681" s="44"/>
      <c r="BD681" s="44"/>
      <c r="BE681" s="44"/>
      <c r="BF681" s="44"/>
      <c r="BG681" s="44"/>
      <c r="BH681" s="44"/>
      <c r="BI681" s="44"/>
      <c r="BJ681" s="44"/>
      <c r="BK681" s="44"/>
      <c r="BL681" s="44"/>
      <c r="BM681" s="44"/>
      <c r="BN681" s="44"/>
      <c r="BO681" s="44"/>
      <c r="BP681" s="44"/>
      <c r="BQ681" s="44"/>
      <c r="BR681" s="44"/>
      <c r="BS681" s="44"/>
      <c r="BT681" s="44"/>
      <c r="BU681" s="44"/>
      <c r="BV681" s="44"/>
      <c r="BW681" s="44"/>
      <c r="BX681" s="44"/>
      <c r="BY681" s="44"/>
      <c r="BZ681" s="44"/>
      <c r="CA681" s="44"/>
      <c r="CB681" s="44"/>
      <c r="CC681" s="44"/>
      <c r="CD681" s="44"/>
      <c r="CE681" s="44"/>
      <c r="CF681" s="44"/>
      <c r="CG681" s="44"/>
      <c r="CH681" s="44"/>
      <c r="CI681" s="44"/>
      <c r="CJ681" s="44"/>
      <c r="CK681" s="44"/>
      <c r="CL681" s="44"/>
      <c r="CM681" s="44"/>
      <c r="CN681" s="44"/>
      <c r="CO681" s="44"/>
      <c r="CP681" s="44"/>
      <c r="CQ681" s="44"/>
      <c r="CR681" s="44"/>
      <c r="CS681" s="44"/>
      <c r="CT681" s="44"/>
      <c r="CU681" s="44"/>
      <c r="CV681" s="44"/>
      <c r="CW681" s="44"/>
      <c r="CX681" s="44"/>
      <c r="CY681" s="44"/>
      <c r="CZ681" s="44"/>
    </row>
    <row r="682" spans="3:104" x14ac:dyDescent="0.25"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  <c r="AG682" s="44"/>
      <c r="AH682" s="44"/>
      <c r="AI682" s="44"/>
      <c r="AJ682" s="44"/>
      <c r="AK682" s="44"/>
      <c r="AL682" s="44"/>
      <c r="AM682" s="44"/>
      <c r="AN682" s="44"/>
      <c r="AO682" s="44"/>
      <c r="AP682" s="44"/>
      <c r="AQ682" s="44"/>
      <c r="AR682" s="44"/>
      <c r="AS682" s="44"/>
      <c r="AT682" s="44"/>
      <c r="AU682" s="44"/>
      <c r="AV682" s="44"/>
      <c r="AW682" s="44"/>
      <c r="AX682" s="44"/>
      <c r="AY682" s="44"/>
      <c r="AZ682" s="44"/>
      <c r="BA682" s="44"/>
      <c r="BB682" s="44"/>
      <c r="BC682" s="44"/>
      <c r="BD682" s="44"/>
      <c r="BE682" s="44"/>
      <c r="BF682" s="44"/>
      <c r="BG682" s="44"/>
      <c r="BH682" s="44"/>
      <c r="BI682" s="44"/>
      <c r="BJ682" s="44"/>
      <c r="BK682" s="44"/>
      <c r="BL682" s="44"/>
      <c r="BM682" s="44"/>
      <c r="BN682" s="44"/>
      <c r="BO682" s="44"/>
      <c r="BP682" s="44"/>
      <c r="BQ682" s="44"/>
      <c r="BR682" s="44"/>
      <c r="BS682" s="44"/>
      <c r="BT682" s="44"/>
      <c r="BU682" s="44"/>
      <c r="BV682" s="44"/>
      <c r="BW682" s="44"/>
      <c r="BX682" s="44"/>
      <c r="BY682" s="44"/>
      <c r="BZ682" s="44"/>
      <c r="CA682" s="44"/>
      <c r="CB682" s="44"/>
      <c r="CC682" s="44"/>
      <c r="CD682" s="44"/>
      <c r="CE682" s="44"/>
      <c r="CF682" s="44"/>
      <c r="CG682" s="44"/>
      <c r="CH682" s="44"/>
      <c r="CI682" s="44"/>
      <c r="CJ682" s="44"/>
      <c r="CK682" s="44"/>
      <c r="CL682" s="44"/>
      <c r="CM682" s="44"/>
      <c r="CN682" s="44"/>
      <c r="CO682" s="44"/>
      <c r="CP682" s="44"/>
      <c r="CQ682" s="44"/>
      <c r="CR682" s="44"/>
      <c r="CS682" s="44"/>
      <c r="CT682" s="44"/>
      <c r="CU682" s="44"/>
      <c r="CV682" s="44"/>
      <c r="CW682" s="44"/>
      <c r="CX682" s="44"/>
      <c r="CY682" s="44"/>
      <c r="CZ682" s="44"/>
    </row>
    <row r="683" spans="3:104" x14ac:dyDescent="0.25"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  <c r="AG683" s="44"/>
      <c r="AH683" s="44"/>
      <c r="AI683" s="44"/>
      <c r="AJ683" s="44"/>
      <c r="AK683" s="44"/>
      <c r="AL683" s="44"/>
      <c r="AM683" s="44"/>
      <c r="AN683" s="44"/>
      <c r="AO683" s="44"/>
      <c r="AP683" s="44"/>
      <c r="AQ683" s="44"/>
      <c r="AR683" s="44"/>
      <c r="AS683" s="44"/>
      <c r="AT683" s="44"/>
      <c r="AU683" s="44"/>
      <c r="AV683" s="44"/>
      <c r="AW683" s="44"/>
      <c r="AX683" s="44"/>
      <c r="AY683" s="44"/>
      <c r="AZ683" s="44"/>
      <c r="BA683" s="44"/>
      <c r="BB683" s="44"/>
      <c r="BC683" s="44"/>
      <c r="BD683" s="44"/>
      <c r="BE683" s="44"/>
      <c r="BF683" s="44"/>
      <c r="BG683" s="44"/>
      <c r="BH683" s="44"/>
      <c r="BI683" s="44"/>
      <c r="BJ683" s="44"/>
      <c r="BK683" s="44"/>
      <c r="BL683" s="44"/>
      <c r="BM683" s="44"/>
      <c r="BN683" s="44"/>
      <c r="BO683" s="44"/>
      <c r="BP683" s="44"/>
      <c r="BQ683" s="44"/>
      <c r="BR683" s="44"/>
      <c r="BS683" s="44"/>
      <c r="BT683" s="44"/>
      <c r="BU683" s="44"/>
      <c r="BV683" s="44"/>
      <c r="BW683" s="44"/>
      <c r="BX683" s="44"/>
      <c r="BY683" s="44"/>
      <c r="BZ683" s="44"/>
      <c r="CA683" s="44"/>
      <c r="CB683" s="44"/>
      <c r="CC683" s="44"/>
      <c r="CD683" s="44"/>
      <c r="CE683" s="44"/>
      <c r="CF683" s="44"/>
      <c r="CG683" s="44"/>
      <c r="CH683" s="44"/>
      <c r="CI683" s="44"/>
      <c r="CJ683" s="44"/>
      <c r="CK683" s="44"/>
      <c r="CL683" s="44"/>
      <c r="CM683" s="44"/>
      <c r="CN683" s="44"/>
      <c r="CO683" s="44"/>
      <c r="CP683" s="44"/>
      <c r="CQ683" s="44"/>
      <c r="CR683" s="44"/>
      <c r="CS683" s="44"/>
      <c r="CT683" s="44"/>
      <c r="CU683" s="44"/>
      <c r="CV683" s="44"/>
      <c r="CW683" s="44"/>
      <c r="CX683" s="44"/>
      <c r="CY683" s="44"/>
      <c r="CZ683" s="44"/>
    </row>
    <row r="684" spans="3:104" x14ac:dyDescent="0.25"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  <c r="AG684" s="44"/>
      <c r="AH684" s="44"/>
      <c r="AI684" s="44"/>
      <c r="AJ684" s="44"/>
      <c r="AK684" s="44"/>
      <c r="AL684" s="44"/>
      <c r="AM684" s="44"/>
      <c r="AN684" s="44"/>
      <c r="AO684" s="44"/>
      <c r="AP684" s="44"/>
      <c r="AQ684" s="44"/>
      <c r="AR684" s="44"/>
      <c r="AS684" s="44"/>
      <c r="AT684" s="44"/>
      <c r="AU684" s="44"/>
      <c r="AV684" s="44"/>
      <c r="AW684" s="44"/>
      <c r="AX684" s="44"/>
      <c r="AY684" s="44"/>
      <c r="AZ684" s="44"/>
      <c r="BA684" s="44"/>
      <c r="BB684" s="44"/>
      <c r="BC684" s="44"/>
      <c r="BD684" s="44"/>
      <c r="BE684" s="44"/>
      <c r="BF684" s="44"/>
      <c r="BG684" s="44"/>
      <c r="BH684" s="44"/>
      <c r="BI684" s="44"/>
      <c r="BJ684" s="44"/>
      <c r="BK684" s="44"/>
      <c r="BL684" s="44"/>
      <c r="BM684" s="44"/>
      <c r="BN684" s="44"/>
      <c r="BO684" s="44"/>
      <c r="BP684" s="44"/>
      <c r="BQ684" s="44"/>
      <c r="BR684" s="44"/>
      <c r="BS684" s="44"/>
      <c r="BT684" s="44"/>
      <c r="BU684" s="44"/>
      <c r="BV684" s="44"/>
      <c r="BW684" s="44"/>
      <c r="BX684" s="44"/>
      <c r="BY684" s="44"/>
      <c r="BZ684" s="44"/>
      <c r="CA684" s="44"/>
      <c r="CB684" s="44"/>
      <c r="CC684" s="44"/>
      <c r="CD684" s="44"/>
      <c r="CE684" s="44"/>
      <c r="CF684" s="44"/>
      <c r="CG684" s="44"/>
      <c r="CH684" s="44"/>
      <c r="CI684" s="44"/>
      <c r="CJ684" s="44"/>
      <c r="CK684" s="44"/>
      <c r="CL684" s="44"/>
      <c r="CM684" s="44"/>
      <c r="CN684" s="44"/>
      <c r="CO684" s="44"/>
      <c r="CP684" s="44"/>
      <c r="CQ684" s="44"/>
      <c r="CR684" s="44"/>
      <c r="CS684" s="44"/>
      <c r="CT684" s="44"/>
      <c r="CU684" s="44"/>
      <c r="CV684" s="44"/>
      <c r="CW684" s="44"/>
      <c r="CX684" s="44"/>
      <c r="CY684" s="44"/>
      <c r="CZ684" s="44"/>
    </row>
    <row r="685" spans="3:104" x14ac:dyDescent="0.25"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  <c r="AG685" s="44"/>
      <c r="AH685" s="44"/>
      <c r="AI685" s="44"/>
      <c r="AJ685" s="44"/>
      <c r="AK685" s="44"/>
      <c r="AL685" s="44"/>
      <c r="AM685" s="44"/>
      <c r="AN685" s="44"/>
      <c r="AO685" s="44"/>
      <c r="AP685" s="44"/>
      <c r="AQ685" s="44"/>
      <c r="AR685" s="44"/>
      <c r="AS685" s="44"/>
      <c r="AT685" s="44"/>
      <c r="AU685" s="44"/>
      <c r="AV685" s="44"/>
      <c r="AW685" s="44"/>
      <c r="AX685" s="44"/>
      <c r="AY685" s="44"/>
      <c r="AZ685" s="44"/>
      <c r="BA685" s="44"/>
      <c r="BB685" s="44"/>
      <c r="BC685" s="44"/>
      <c r="BD685" s="44"/>
      <c r="BE685" s="44"/>
      <c r="BF685" s="44"/>
      <c r="BG685" s="44"/>
      <c r="BH685" s="44"/>
      <c r="BI685" s="44"/>
      <c r="BJ685" s="44"/>
      <c r="BK685" s="44"/>
      <c r="BL685" s="44"/>
      <c r="BM685" s="44"/>
      <c r="BN685" s="44"/>
      <c r="BO685" s="44"/>
      <c r="BP685" s="44"/>
      <c r="BQ685" s="44"/>
      <c r="BR685" s="44"/>
      <c r="BS685" s="44"/>
      <c r="BT685" s="44"/>
      <c r="BU685" s="44"/>
      <c r="BV685" s="44"/>
      <c r="BW685" s="44"/>
      <c r="BX685" s="44"/>
      <c r="BY685" s="44"/>
      <c r="BZ685" s="44"/>
      <c r="CA685" s="44"/>
      <c r="CB685" s="44"/>
      <c r="CC685" s="44"/>
      <c r="CD685" s="44"/>
      <c r="CE685" s="44"/>
      <c r="CF685" s="44"/>
      <c r="CG685" s="44"/>
      <c r="CH685" s="44"/>
      <c r="CI685" s="44"/>
      <c r="CJ685" s="44"/>
      <c r="CK685" s="44"/>
      <c r="CL685" s="44"/>
      <c r="CM685" s="44"/>
      <c r="CN685" s="44"/>
      <c r="CO685" s="44"/>
      <c r="CP685" s="44"/>
      <c r="CQ685" s="44"/>
      <c r="CR685" s="44"/>
      <c r="CS685" s="44"/>
      <c r="CT685" s="44"/>
      <c r="CU685" s="44"/>
      <c r="CV685" s="44"/>
      <c r="CW685" s="44"/>
      <c r="CX685" s="44"/>
      <c r="CY685" s="44"/>
      <c r="CZ685" s="44"/>
    </row>
    <row r="686" spans="3:104" x14ac:dyDescent="0.25"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  <c r="AG686" s="44"/>
      <c r="AH686" s="44"/>
      <c r="AI686" s="44"/>
      <c r="AJ686" s="44"/>
      <c r="AK686" s="44"/>
      <c r="AL686" s="44"/>
      <c r="AM686" s="44"/>
      <c r="AN686" s="44"/>
      <c r="AO686" s="44"/>
      <c r="AP686" s="44"/>
      <c r="AQ686" s="44"/>
      <c r="AR686" s="44"/>
      <c r="AS686" s="44"/>
      <c r="AT686" s="44"/>
      <c r="AU686" s="44"/>
      <c r="AV686" s="44"/>
      <c r="AW686" s="44"/>
      <c r="AX686" s="44"/>
      <c r="AY686" s="44"/>
      <c r="AZ686" s="44"/>
      <c r="BA686" s="44"/>
      <c r="BB686" s="44"/>
      <c r="BC686" s="44"/>
      <c r="BD686" s="44"/>
      <c r="BE686" s="44"/>
      <c r="BF686" s="44"/>
      <c r="BG686" s="44"/>
      <c r="BH686" s="44"/>
      <c r="BI686" s="44"/>
      <c r="BJ686" s="44"/>
      <c r="BK686" s="44"/>
      <c r="BL686" s="44"/>
      <c r="BM686" s="44"/>
      <c r="BN686" s="44"/>
      <c r="BO686" s="44"/>
      <c r="BP686" s="44"/>
      <c r="BQ686" s="44"/>
      <c r="BR686" s="44"/>
      <c r="BS686" s="44"/>
      <c r="BT686" s="44"/>
      <c r="BU686" s="44"/>
      <c r="BV686" s="44"/>
      <c r="BW686" s="44"/>
      <c r="BX686" s="44"/>
      <c r="BY686" s="44"/>
      <c r="BZ686" s="44"/>
      <c r="CA686" s="44"/>
      <c r="CB686" s="44"/>
      <c r="CC686" s="44"/>
      <c r="CD686" s="44"/>
      <c r="CE686" s="44"/>
      <c r="CF686" s="44"/>
      <c r="CG686" s="44"/>
      <c r="CH686" s="44"/>
      <c r="CI686" s="44"/>
      <c r="CJ686" s="44"/>
      <c r="CK686" s="44"/>
      <c r="CL686" s="44"/>
      <c r="CM686" s="44"/>
      <c r="CN686" s="44"/>
      <c r="CO686" s="44"/>
      <c r="CP686" s="44"/>
      <c r="CQ686" s="44"/>
      <c r="CR686" s="44"/>
      <c r="CS686" s="44"/>
      <c r="CT686" s="44"/>
      <c r="CU686" s="44"/>
      <c r="CV686" s="44"/>
      <c r="CW686" s="44"/>
      <c r="CX686" s="44"/>
      <c r="CY686" s="44"/>
      <c r="CZ686" s="44"/>
    </row>
    <row r="687" spans="3:104" x14ac:dyDescent="0.25"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  <c r="AG687" s="44"/>
      <c r="AH687" s="44"/>
      <c r="AI687" s="44"/>
      <c r="AJ687" s="44"/>
      <c r="AK687" s="44"/>
      <c r="AL687" s="44"/>
      <c r="AM687" s="44"/>
      <c r="AN687" s="44"/>
      <c r="AO687" s="44"/>
      <c r="AP687" s="44"/>
      <c r="AQ687" s="44"/>
      <c r="AR687" s="44"/>
      <c r="AS687" s="44"/>
      <c r="AT687" s="44"/>
      <c r="AU687" s="44"/>
      <c r="AV687" s="44"/>
      <c r="AW687" s="44"/>
      <c r="AX687" s="44"/>
      <c r="AY687" s="44"/>
      <c r="AZ687" s="44"/>
      <c r="BA687" s="44"/>
      <c r="BB687" s="44"/>
      <c r="BC687" s="44"/>
      <c r="BD687" s="44"/>
      <c r="BE687" s="44"/>
      <c r="BF687" s="44"/>
      <c r="BG687" s="44"/>
      <c r="BH687" s="44"/>
      <c r="BI687" s="44"/>
      <c r="BJ687" s="44"/>
      <c r="BK687" s="44"/>
      <c r="BL687" s="44"/>
      <c r="BM687" s="44"/>
      <c r="BN687" s="44"/>
      <c r="BO687" s="44"/>
      <c r="BP687" s="44"/>
      <c r="BQ687" s="44"/>
      <c r="BR687" s="44"/>
      <c r="BS687" s="44"/>
      <c r="BT687" s="44"/>
      <c r="BU687" s="44"/>
      <c r="BV687" s="44"/>
      <c r="BW687" s="44"/>
      <c r="BX687" s="44"/>
      <c r="BY687" s="44"/>
      <c r="BZ687" s="44"/>
      <c r="CA687" s="44"/>
      <c r="CB687" s="44"/>
      <c r="CC687" s="44"/>
      <c r="CD687" s="44"/>
      <c r="CE687" s="44"/>
      <c r="CF687" s="44"/>
      <c r="CG687" s="44"/>
      <c r="CH687" s="44"/>
      <c r="CI687" s="44"/>
      <c r="CJ687" s="44"/>
      <c r="CK687" s="44"/>
      <c r="CL687" s="44"/>
      <c r="CM687" s="44"/>
      <c r="CN687" s="44"/>
      <c r="CO687" s="44"/>
      <c r="CP687" s="44"/>
      <c r="CQ687" s="44"/>
      <c r="CR687" s="44"/>
      <c r="CS687" s="44"/>
      <c r="CT687" s="44"/>
      <c r="CU687" s="44"/>
      <c r="CV687" s="44"/>
      <c r="CW687" s="44"/>
      <c r="CX687" s="44"/>
      <c r="CY687" s="44"/>
      <c r="CZ687" s="44"/>
    </row>
    <row r="688" spans="3:104" x14ac:dyDescent="0.25"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  <c r="AG688" s="44"/>
      <c r="AH688" s="44"/>
      <c r="AI688" s="44"/>
      <c r="AJ688" s="44"/>
      <c r="AK688" s="44"/>
      <c r="AL688" s="44"/>
      <c r="AM688" s="44"/>
      <c r="AN688" s="44"/>
      <c r="AO688" s="44"/>
      <c r="AP688" s="44"/>
      <c r="AQ688" s="44"/>
      <c r="AR688" s="44"/>
      <c r="AS688" s="44"/>
      <c r="AT688" s="44"/>
      <c r="AU688" s="44"/>
      <c r="AV688" s="44"/>
      <c r="AW688" s="44"/>
      <c r="AX688" s="44"/>
      <c r="AY688" s="44"/>
      <c r="AZ688" s="44"/>
      <c r="BA688" s="44"/>
      <c r="BB688" s="44"/>
      <c r="BC688" s="44"/>
      <c r="BD688" s="44"/>
      <c r="BE688" s="44"/>
      <c r="BF688" s="44"/>
      <c r="BG688" s="44"/>
      <c r="BH688" s="44"/>
      <c r="BI688" s="44"/>
      <c r="BJ688" s="44"/>
      <c r="BK688" s="44"/>
      <c r="BL688" s="44"/>
      <c r="BM688" s="44"/>
      <c r="BN688" s="44"/>
      <c r="BO688" s="44"/>
      <c r="BP688" s="44"/>
      <c r="BQ688" s="44"/>
      <c r="BR688" s="44"/>
      <c r="BS688" s="44"/>
      <c r="BT688" s="44"/>
      <c r="BU688" s="44"/>
      <c r="BV688" s="44"/>
      <c r="BW688" s="44"/>
      <c r="BX688" s="44"/>
      <c r="BY688" s="44"/>
      <c r="BZ688" s="44"/>
      <c r="CA688" s="44"/>
      <c r="CB688" s="44"/>
      <c r="CC688" s="44"/>
      <c r="CD688" s="44"/>
      <c r="CE688" s="44"/>
      <c r="CF688" s="44"/>
      <c r="CG688" s="44"/>
      <c r="CH688" s="44"/>
      <c r="CI688" s="44"/>
      <c r="CJ688" s="44"/>
      <c r="CK688" s="44"/>
      <c r="CL688" s="44"/>
      <c r="CM688" s="44"/>
      <c r="CN688" s="44"/>
      <c r="CO688" s="44"/>
      <c r="CP688" s="44"/>
      <c r="CQ688" s="44"/>
      <c r="CR688" s="44"/>
      <c r="CS688" s="44"/>
      <c r="CT688" s="44"/>
      <c r="CU688" s="44"/>
      <c r="CV688" s="44"/>
      <c r="CW688" s="44"/>
      <c r="CX688" s="44"/>
      <c r="CY688" s="44"/>
      <c r="CZ688" s="44"/>
    </row>
    <row r="689" spans="2:104" x14ac:dyDescent="0.25"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  <c r="AG689" s="44"/>
      <c r="AH689" s="44"/>
      <c r="AI689" s="44"/>
      <c r="AJ689" s="44"/>
      <c r="AK689" s="44"/>
      <c r="AL689" s="44"/>
      <c r="AM689" s="44"/>
      <c r="AN689" s="44"/>
      <c r="AO689" s="44"/>
      <c r="AP689" s="44"/>
      <c r="AQ689" s="44"/>
      <c r="AR689" s="44"/>
      <c r="AS689" s="44"/>
      <c r="AT689" s="44"/>
      <c r="AU689" s="44"/>
      <c r="AV689" s="44"/>
      <c r="AW689" s="44"/>
      <c r="AX689" s="44"/>
      <c r="AY689" s="44"/>
      <c r="AZ689" s="44"/>
      <c r="BA689" s="44"/>
      <c r="BB689" s="44"/>
      <c r="BC689" s="44"/>
      <c r="BD689" s="44"/>
      <c r="BE689" s="44"/>
      <c r="BF689" s="44"/>
      <c r="BG689" s="44"/>
      <c r="BH689" s="44"/>
      <c r="BI689" s="44"/>
      <c r="BJ689" s="44"/>
      <c r="BK689" s="44"/>
      <c r="BL689" s="44"/>
      <c r="BM689" s="44"/>
      <c r="BN689" s="44"/>
      <c r="BO689" s="44"/>
      <c r="BP689" s="44"/>
      <c r="BQ689" s="44"/>
      <c r="BR689" s="44"/>
      <c r="BS689" s="44"/>
      <c r="BT689" s="44"/>
      <c r="BU689" s="44"/>
      <c r="BV689" s="44"/>
      <c r="BW689" s="44"/>
      <c r="BX689" s="44"/>
      <c r="BY689" s="44"/>
      <c r="BZ689" s="44"/>
      <c r="CA689" s="44"/>
      <c r="CB689" s="44"/>
      <c r="CC689" s="44"/>
      <c r="CD689" s="44"/>
      <c r="CE689" s="44"/>
      <c r="CF689" s="44"/>
      <c r="CG689" s="44"/>
      <c r="CH689" s="44"/>
      <c r="CI689" s="44"/>
      <c r="CJ689" s="44"/>
      <c r="CK689" s="44"/>
      <c r="CL689" s="44"/>
      <c r="CM689" s="44"/>
      <c r="CN689" s="44"/>
      <c r="CO689" s="44"/>
      <c r="CP689" s="44"/>
      <c r="CQ689" s="44"/>
      <c r="CR689" s="44"/>
      <c r="CS689" s="44"/>
      <c r="CT689" s="44"/>
      <c r="CU689" s="44"/>
      <c r="CV689" s="44"/>
      <c r="CW689" s="44"/>
      <c r="CX689" s="44"/>
      <c r="CY689" s="44"/>
      <c r="CZ689" s="44"/>
    </row>
    <row r="690" spans="2:104" x14ac:dyDescent="0.25"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  <c r="AG690" s="44"/>
      <c r="AH690" s="44"/>
      <c r="AI690" s="44"/>
      <c r="AJ690" s="44"/>
      <c r="AK690" s="44"/>
      <c r="AL690" s="44"/>
      <c r="AM690" s="44"/>
      <c r="AN690" s="44"/>
      <c r="AO690" s="44"/>
      <c r="AP690" s="44"/>
      <c r="AQ690" s="44"/>
      <c r="AR690" s="44"/>
      <c r="AS690" s="44"/>
      <c r="AT690" s="44"/>
      <c r="AU690" s="44"/>
      <c r="AV690" s="44"/>
      <c r="AW690" s="44"/>
      <c r="AX690" s="44"/>
      <c r="AY690" s="44"/>
      <c r="AZ690" s="44"/>
      <c r="BA690" s="44"/>
      <c r="BB690" s="44"/>
      <c r="BC690" s="44"/>
      <c r="BD690" s="44"/>
      <c r="BE690" s="44"/>
      <c r="BF690" s="44"/>
      <c r="BG690" s="44"/>
      <c r="BH690" s="44"/>
      <c r="BI690" s="44"/>
      <c r="BJ690" s="44"/>
      <c r="BK690" s="44"/>
      <c r="BL690" s="44"/>
      <c r="BM690" s="44"/>
      <c r="BN690" s="44"/>
      <c r="BO690" s="44"/>
      <c r="BP690" s="44"/>
      <c r="BQ690" s="44"/>
      <c r="BR690" s="44"/>
      <c r="BS690" s="44"/>
      <c r="BT690" s="44"/>
      <c r="BU690" s="44"/>
      <c r="BV690" s="44"/>
      <c r="BW690" s="44"/>
      <c r="BX690" s="44"/>
      <c r="BY690" s="44"/>
      <c r="BZ690" s="44"/>
      <c r="CA690" s="44"/>
      <c r="CB690" s="44"/>
      <c r="CC690" s="44"/>
      <c r="CD690" s="44"/>
      <c r="CE690" s="44"/>
      <c r="CF690" s="44"/>
      <c r="CG690" s="44"/>
      <c r="CH690" s="44"/>
      <c r="CI690" s="44"/>
      <c r="CJ690" s="44"/>
      <c r="CK690" s="44"/>
      <c r="CL690" s="44"/>
      <c r="CM690" s="44"/>
      <c r="CN690" s="44"/>
      <c r="CO690" s="44"/>
      <c r="CP690" s="44"/>
      <c r="CQ690" s="44"/>
      <c r="CR690" s="44"/>
      <c r="CS690" s="44"/>
      <c r="CT690" s="44"/>
      <c r="CU690" s="44"/>
      <c r="CV690" s="44"/>
      <c r="CW690" s="44"/>
      <c r="CX690" s="44"/>
      <c r="CY690" s="44"/>
      <c r="CZ690" s="44"/>
    </row>
    <row r="691" spans="2:104" x14ac:dyDescent="0.25"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  <c r="AG691" s="44"/>
      <c r="AH691" s="44"/>
      <c r="AI691" s="44"/>
      <c r="AJ691" s="44"/>
      <c r="AK691" s="44"/>
      <c r="AL691" s="44"/>
      <c r="AM691" s="44"/>
      <c r="AN691" s="44"/>
      <c r="AO691" s="44"/>
      <c r="AP691" s="44"/>
      <c r="AQ691" s="44"/>
      <c r="AR691" s="44"/>
      <c r="AS691" s="44"/>
      <c r="AT691" s="44"/>
      <c r="AU691" s="44"/>
      <c r="AV691" s="44"/>
      <c r="AW691" s="44"/>
      <c r="AX691" s="44"/>
      <c r="AY691" s="44"/>
      <c r="AZ691" s="44"/>
      <c r="BA691" s="44"/>
      <c r="BB691" s="44"/>
      <c r="BC691" s="44"/>
      <c r="BD691" s="44"/>
      <c r="BE691" s="44"/>
      <c r="BF691" s="44"/>
      <c r="BG691" s="44"/>
      <c r="BH691" s="44"/>
      <c r="BI691" s="44"/>
      <c r="BJ691" s="44"/>
      <c r="BK691" s="44"/>
      <c r="BL691" s="44"/>
      <c r="BM691" s="44"/>
      <c r="BN691" s="44"/>
      <c r="BO691" s="44"/>
      <c r="BP691" s="44"/>
      <c r="BQ691" s="44"/>
      <c r="BR691" s="44"/>
      <c r="BS691" s="44"/>
      <c r="BT691" s="44"/>
      <c r="BU691" s="44"/>
      <c r="BV691" s="44"/>
      <c r="BW691" s="44"/>
      <c r="BX691" s="44"/>
      <c r="BY691" s="44"/>
      <c r="BZ691" s="44"/>
      <c r="CA691" s="44"/>
      <c r="CB691" s="44"/>
      <c r="CC691" s="44"/>
      <c r="CD691" s="44"/>
      <c r="CE691" s="44"/>
      <c r="CF691" s="44"/>
      <c r="CG691" s="44"/>
      <c r="CH691" s="44"/>
      <c r="CI691" s="44"/>
      <c r="CJ691" s="44"/>
      <c r="CK691" s="44"/>
      <c r="CL691" s="44"/>
      <c r="CM691" s="44"/>
      <c r="CN691" s="44"/>
      <c r="CO691" s="44"/>
      <c r="CP691" s="44"/>
      <c r="CQ691" s="44"/>
      <c r="CR691" s="44"/>
      <c r="CS691" s="44"/>
      <c r="CT691" s="44"/>
      <c r="CU691" s="44"/>
      <c r="CV691" s="44"/>
      <c r="CW691" s="44"/>
      <c r="CX691" s="44"/>
      <c r="CY691" s="44"/>
      <c r="CZ691" s="44"/>
    </row>
    <row r="692" spans="2:104" x14ac:dyDescent="0.25"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  <c r="AG692" s="44"/>
      <c r="AH692" s="44"/>
      <c r="AI692" s="44"/>
      <c r="AJ692" s="44"/>
      <c r="AK692" s="44"/>
      <c r="AL692" s="44"/>
      <c r="AM692" s="44"/>
      <c r="AN692" s="44"/>
      <c r="AO692" s="44"/>
      <c r="AP692" s="44"/>
      <c r="AQ692" s="44"/>
      <c r="AR692" s="44"/>
      <c r="AS692" s="44"/>
      <c r="AT692" s="44"/>
      <c r="AU692" s="44"/>
      <c r="AV692" s="44"/>
      <c r="AW692" s="44"/>
      <c r="AX692" s="44"/>
      <c r="AY692" s="44"/>
      <c r="AZ692" s="44"/>
      <c r="BA692" s="44"/>
      <c r="BB692" s="44"/>
      <c r="BC692" s="44"/>
      <c r="BD692" s="44"/>
      <c r="BE692" s="44"/>
      <c r="BF692" s="44"/>
      <c r="BG692" s="44"/>
      <c r="BH692" s="44"/>
      <c r="BI692" s="44"/>
      <c r="BJ692" s="44"/>
      <c r="BK692" s="44"/>
      <c r="BL692" s="44"/>
      <c r="BM692" s="44"/>
      <c r="BN692" s="44"/>
      <c r="BO692" s="44"/>
      <c r="BP692" s="44"/>
      <c r="BQ692" s="44"/>
      <c r="BR692" s="44"/>
      <c r="BS692" s="44"/>
      <c r="BT692" s="44"/>
      <c r="BU692" s="44"/>
      <c r="BV692" s="44"/>
      <c r="BW692" s="44"/>
      <c r="BX692" s="44"/>
      <c r="BY692" s="44"/>
      <c r="BZ692" s="44"/>
      <c r="CA692" s="44"/>
      <c r="CB692" s="44"/>
      <c r="CC692" s="44"/>
      <c r="CD692" s="44"/>
      <c r="CE692" s="44"/>
      <c r="CF692" s="44"/>
      <c r="CG692" s="44"/>
      <c r="CH692" s="44"/>
      <c r="CI692" s="44"/>
      <c r="CJ692" s="44"/>
      <c r="CK692" s="44"/>
      <c r="CL692" s="44"/>
      <c r="CM692" s="44"/>
      <c r="CN692" s="44"/>
      <c r="CO692" s="44"/>
      <c r="CP692" s="44"/>
      <c r="CQ692" s="44"/>
      <c r="CR692" s="44"/>
      <c r="CS692" s="44"/>
      <c r="CT692" s="44"/>
      <c r="CU692" s="44"/>
      <c r="CV692" s="44"/>
      <c r="CW692" s="44"/>
      <c r="CX692" s="44"/>
      <c r="CY692" s="44"/>
      <c r="CZ692" s="44"/>
    </row>
    <row r="693" spans="2:104" x14ac:dyDescent="0.25"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  <c r="AG693" s="44"/>
      <c r="AH693" s="44"/>
      <c r="AI693" s="44"/>
      <c r="AJ693" s="44"/>
      <c r="AK693" s="44"/>
      <c r="AL693" s="44"/>
      <c r="AM693" s="44"/>
      <c r="AN693" s="44"/>
      <c r="AO693" s="44"/>
      <c r="AP693" s="44"/>
      <c r="AQ693" s="44"/>
      <c r="AR693" s="44"/>
      <c r="AS693" s="44"/>
      <c r="AT693" s="44"/>
      <c r="AU693" s="44"/>
      <c r="AV693" s="44"/>
      <c r="AW693" s="44"/>
      <c r="AX693" s="44"/>
      <c r="AY693" s="44"/>
      <c r="AZ693" s="44"/>
      <c r="BA693" s="44"/>
      <c r="BB693" s="44"/>
      <c r="BC693" s="44"/>
      <c r="BD693" s="44"/>
      <c r="BE693" s="44"/>
      <c r="BF693" s="44"/>
      <c r="BG693" s="44"/>
      <c r="BH693" s="44"/>
      <c r="BI693" s="44"/>
      <c r="BJ693" s="44"/>
      <c r="BK693" s="44"/>
      <c r="BL693" s="44"/>
      <c r="BM693" s="44"/>
      <c r="BN693" s="44"/>
      <c r="BO693" s="44"/>
      <c r="BP693" s="44"/>
      <c r="BQ693" s="44"/>
      <c r="BR693" s="44"/>
      <c r="BS693" s="44"/>
      <c r="BT693" s="44"/>
      <c r="BU693" s="44"/>
      <c r="BV693" s="44"/>
      <c r="BW693" s="44"/>
      <c r="BX693" s="44"/>
      <c r="BY693" s="44"/>
      <c r="BZ693" s="44"/>
      <c r="CA693" s="44"/>
      <c r="CB693" s="44"/>
      <c r="CC693" s="44"/>
      <c r="CD693" s="44"/>
      <c r="CE693" s="44"/>
      <c r="CF693" s="44"/>
      <c r="CG693" s="44"/>
      <c r="CH693" s="44"/>
      <c r="CI693" s="44"/>
      <c r="CJ693" s="44"/>
      <c r="CK693" s="44"/>
      <c r="CL693" s="44"/>
      <c r="CM693" s="44"/>
      <c r="CN693" s="44"/>
      <c r="CO693" s="44"/>
      <c r="CP693" s="44"/>
      <c r="CQ693" s="44"/>
      <c r="CR693" s="44"/>
      <c r="CS693" s="44"/>
      <c r="CT693" s="44"/>
      <c r="CU693" s="44"/>
      <c r="CV693" s="44"/>
      <c r="CW693" s="44"/>
      <c r="CX693" s="44"/>
      <c r="CY693" s="44"/>
      <c r="CZ693" s="44"/>
    </row>
    <row r="694" spans="2:104" x14ac:dyDescent="0.25"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  <c r="AG694" s="44"/>
      <c r="AH694" s="44"/>
      <c r="AI694" s="44"/>
      <c r="AJ694" s="44"/>
      <c r="AK694" s="44"/>
      <c r="AL694" s="44"/>
      <c r="AM694" s="44"/>
      <c r="AN694" s="44"/>
      <c r="AO694" s="44"/>
      <c r="AP694" s="44"/>
      <c r="AQ694" s="44"/>
      <c r="AR694" s="44"/>
      <c r="AS694" s="44"/>
      <c r="AT694" s="44"/>
      <c r="AU694" s="44"/>
      <c r="AV694" s="44"/>
      <c r="AW694" s="44"/>
      <c r="AX694" s="44"/>
      <c r="AY694" s="44"/>
      <c r="AZ694" s="44"/>
      <c r="BA694" s="44"/>
      <c r="BB694" s="44"/>
      <c r="BC694" s="44"/>
      <c r="BD694" s="44"/>
      <c r="BE694" s="44"/>
      <c r="BF694" s="44"/>
      <c r="BG694" s="44"/>
      <c r="BH694" s="44"/>
      <c r="BI694" s="44"/>
      <c r="BJ694" s="44"/>
      <c r="BK694" s="44"/>
      <c r="BL694" s="44"/>
      <c r="BM694" s="44"/>
      <c r="BN694" s="44"/>
      <c r="BO694" s="44"/>
      <c r="BP694" s="44"/>
      <c r="BQ694" s="44"/>
      <c r="BR694" s="44"/>
      <c r="BS694" s="44"/>
      <c r="BT694" s="44"/>
      <c r="BU694" s="44"/>
      <c r="BV694" s="44"/>
      <c r="BW694" s="44"/>
      <c r="BX694" s="44"/>
      <c r="BY694" s="44"/>
      <c r="BZ694" s="44"/>
      <c r="CA694" s="44"/>
      <c r="CB694" s="44"/>
      <c r="CC694" s="44"/>
      <c r="CD694" s="44"/>
      <c r="CE694" s="44"/>
      <c r="CF694" s="44"/>
      <c r="CG694" s="44"/>
      <c r="CH694" s="44"/>
      <c r="CI694" s="44"/>
      <c r="CJ694" s="44"/>
      <c r="CK694" s="44"/>
      <c r="CL694" s="44"/>
      <c r="CM694" s="44"/>
      <c r="CN694" s="44"/>
      <c r="CO694" s="44"/>
      <c r="CP694" s="44"/>
      <c r="CQ694" s="44"/>
      <c r="CR694" s="44"/>
      <c r="CS694" s="44"/>
      <c r="CT694" s="44"/>
      <c r="CU694" s="44"/>
      <c r="CV694" s="44"/>
      <c r="CW694" s="44"/>
      <c r="CX694" s="44"/>
      <c r="CY694" s="44"/>
      <c r="CZ694" s="44"/>
    </row>
    <row r="695" spans="2:104" x14ac:dyDescent="0.25"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  <c r="AG695" s="44"/>
      <c r="AH695" s="44"/>
      <c r="AI695" s="44"/>
      <c r="AJ695" s="44"/>
      <c r="AK695" s="44"/>
      <c r="AL695" s="44"/>
      <c r="AM695" s="44"/>
      <c r="AN695" s="44"/>
      <c r="AO695" s="44"/>
      <c r="AP695" s="44"/>
      <c r="AQ695" s="44"/>
      <c r="AR695" s="44"/>
      <c r="AS695" s="44"/>
      <c r="AT695" s="44"/>
      <c r="AU695" s="44"/>
      <c r="AV695" s="44"/>
      <c r="AW695" s="44"/>
      <c r="AX695" s="44"/>
      <c r="AY695" s="44"/>
      <c r="AZ695" s="44"/>
      <c r="BA695" s="44"/>
      <c r="BB695" s="44"/>
      <c r="BC695" s="44"/>
      <c r="BD695" s="44"/>
      <c r="BE695" s="44"/>
      <c r="BF695" s="44"/>
      <c r="BG695" s="44"/>
      <c r="BH695" s="44"/>
      <c r="BI695" s="44"/>
      <c r="BJ695" s="44"/>
      <c r="BK695" s="44"/>
      <c r="BL695" s="44"/>
      <c r="BM695" s="44"/>
      <c r="BN695" s="44"/>
      <c r="BO695" s="44"/>
      <c r="BP695" s="44"/>
      <c r="BQ695" s="44"/>
      <c r="BR695" s="44"/>
      <c r="BS695" s="44"/>
      <c r="BT695" s="44"/>
      <c r="BU695" s="44"/>
      <c r="BV695" s="44"/>
      <c r="BW695" s="44"/>
      <c r="BX695" s="44"/>
      <c r="BY695" s="44"/>
      <c r="BZ695" s="44"/>
      <c r="CA695" s="44"/>
      <c r="CB695" s="44"/>
      <c r="CC695" s="44"/>
      <c r="CD695" s="44"/>
      <c r="CE695" s="44"/>
      <c r="CF695" s="44"/>
      <c r="CG695" s="44"/>
      <c r="CH695" s="44"/>
      <c r="CI695" s="44"/>
      <c r="CJ695" s="44"/>
      <c r="CK695" s="44"/>
      <c r="CL695" s="44"/>
      <c r="CM695" s="44"/>
      <c r="CN695" s="44"/>
      <c r="CO695" s="44"/>
      <c r="CP695" s="44"/>
      <c r="CQ695" s="44"/>
      <c r="CR695" s="44"/>
      <c r="CS695" s="44"/>
      <c r="CT695" s="44"/>
      <c r="CU695" s="44"/>
      <c r="CV695" s="44"/>
      <c r="CW695" s="44"/>
      <c r="CX695" s="44"/>
      <c r="CY695" s="44"/>
      <c r="CZ695" s="44"/>
    </row>
    <row r="696" spans="2:104" x14ac:dyDescent="0.25"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  <c r="AG696" s="44"/>
      <c r="AH696" s="44"/>
      <c r="AI696" s="44"/>
      <c r="AJ696" s="44"/>
      <c r="AK696" s="44"/>
      <c r="AL696" s="44"/>
      <c r="AM696" s="44"/>
      <c r="AN696" s="44"/>
      <c r="AO696" s="44"/>
      <c r="AP696" s="44"/>
      <c r="AQ696" s="44"/>
      <c r="AR696" s="44"/>
      <c r="AS696" s="44"/>
      <c r="AT696" s="44"/>
      <c r="AU696" s="44"/>
      <c r="AV696" s="44"/>
      <c r="AW696" s="44"/>
      <c r="AX696" s="44"/>
      <c r="AY696" s="44"/>
      <c r="AZ696" s="44"/>
      <c r="BA696" s="44"/>
      <c r="BB696" s="44"/>
      <c r="BC696" s="44"/>
      <c r="BD696" s="44"/>
      <c r="BE696" s="44"/>
      <c r="BF696" s="44"/>
      <c r="BG696" s="44"/>
      <c r="BH696" s="44"/>
      <c r="BI696" s="44"/>
      <c r="BJ696" s="44"/>
      <c r="BK696" s="44"/>
      <c r="BL696" s="44"/>
      <c r="BM696" s="44"/>
      <c r="BN696" s="44"/>
      <c r="BO696" s="44"/>
      <c r="BP696" s="44"/>
      <c r="BQ696" s="44"/>
      <c r="BR696" s="44"/>
      <c r="BS696" s="44"/>
      <c r="BT696" s="44"/>
      <c r="BU696" s="44"/>
      <c r="BV696" s="44"/>
      <c r="BW696" s="44"/>
      <c r="BX696" s="44"/>
      <c r="BY696" s="44"/>
      <c r="BZ696" s="44"/>
      <c r="CA696" s="44"/>
      <c r="CB696" s="44"/>
      <c r="CC696" s="44"/>
      <c r="CD696" s="44"/>
      <c r="CE696" s="44"/>
      <c r="CF696" s="44"/>
      <c r="CG696" s="44"/>
      <c r="CH696" s="44"/>
      <c r="CI696" s="44"/>
      <c r="CJ696" s="44"/>
      <c r="CK696" s="44"/>
      <c r="CL696" s="44"/>
      <c r="CM696" s="44"/>
      <c r="CN696" s="44"/>
      <c r="CO696" s="44"/>
      <c r="CP696" s="44"/>
      <c r="CQ696" s="44"/>
      <c r="CR696" s="44"/>
      <c r="CS696" s="44"/>
      <c r="CT696" s="44"/>
      <c r="CU696" s="44"/>
      <c r="CV696" s="44"/>
      <c r="CW696" s="44"/>
      <c r="CX696" s="44"/>
      <c r="CY696" s="44"/>
      <c r="CZ696" s="44"/>
    </row>
    <row r="697" spans="2:104" x14ac:dyDescent="0.25"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  <c r="AG697" s="44"/>
      <c r="AH697" s="44"/>
      <c r="AI697" s="44"/>
      <c r="AJ697" s="44"/>
      <c r="AK697" s="44"/>
      <c r="AL697" s="44"/>
      <c r="AM697" s="44"/>
      <c r="AN697" s="44"/>
      <c r="AO697" s="44"/>
      <c r="AP697" s="44"/>
      <c r="AQ697" s="44"/>
      <c r="AR697" s="44"/>
      <c r="AS697" s="44"/>
      <c r="AT697" s="44"/>
      <c r="AU697" s="44"/>
      <c r="AV697" s="44"/>
      <c r="AW697" s="44"/>
      <c r="AX697" s="44"/>
      <c r="AY697" s="44"/>
      <c r="AZ697" s="44"/>
      <c r="BA697" s="44"/>
      <c r="BB697" s="44"/>
      <c r="BC697" s="44"/>
      <c r="BD697" s="44"/>
      <c r="BE697" s="44"/>
      <c r="BF697" s="44"/>
      <c r="BG697" s="44"/>
      <c r="BH697" s="44"/>
      <c r="BI697" s="44"/>
      <c r="BJ697" s="44"/>
      <c r="BK697" s="44"/>
      <c r="BL697" s="44"/>
      <c r="BM697" s="44"/>
      <c r="BN697" s="44"/>
      <c r="BO697" s="44"/>
      <c r="BP697" s="44"/>
      <c r="BQ697" s="44"/>
      <c r="BR697" s="44"/>
      <c r="BS697" s="44"/>
      <c r="BT697" s="44"/>
      <c r="BU697" s="44"/>
      <c r="BV697" s="44"/>
      <c r="BW697" s="44"/>
      <c r="BX697" s="44"/>
      <c r="BY697" s="44"/>
      <c r="BZ697" s="44"/>
      <c r="CA697" s="44"/>
      <c r="CB697" s="44"/>
      <c r="CC697" s="44"/>
      <c r="CD697" s="44"/>
      <c r="CE697" s="44"/>
      <c r="CF697" s="44"/>
      <c r="CG697" s="44"/>
      <c r="CH697" s="44"/>
      <c r="CI697" s="44"/>
      <c r="CJ697" s="44"/>
      <c r="CK697" s="44"/>
      <c r="CL697" s="44"/>
      <c r="CM697" s="44"/>
      <c r="CN697" s="44"/>
      <c r="CO697" s="44"/>
      <c r="CP697" s="44"/>
      <c r="CQ697" s="44"/>
      <c r="CR697" s="44"/>
      <c r="CS697" s="44"/>
      <c r="CT697" s="44"/>
      <c r="CU697" s="44"/>
      <c r="CV697" s="44"/>
      <c r="CW697" s="44"/>
      <c r="CX697" s="44"/>
      <c r="CY697" s="44"/>
      <c r="CZ697" s="44"/>
    </row>
    <row r="698" spans="2:104" x14ac:dyDescent="0.25"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  <c r="AG698" s="44"/>
      <c r="AH698" s="44"/>
      <c r="AI698" s="44"/>
      <c r="AJ698" s="44"/>
      <c r="AK698" s="44"/>
      <c r="AL698" s="44"/>
      <c r="AM698" s="44"/>
      <c r="AN698" s="44"/>
      <c r="AO698" s="44"/>
      <c r="AP698" s="44"/>
      <c r="AQ698" s="44"/>
      <c r="AR698" s="44"/>
      <c r="AS698" s="44"/>
      <c r="AT698" s="44"/>
      <c r="AU698" s="44"/>
      <c r="AV698" s="44"/>
      <c r="AW698" s="44"/>
      <c r="AX698" s="44"/>
      <c r="AY698" s="44"/>
      <c r="AZ698" s="44"/>
      <c r="BA698" s="44"/>
      <c r="BB698" s="44"/>
      <c r="BC698" s="44"/>
      <c r="BD698" s="44"/>
      <c r="BE698" s="44"/>
      <c r="BF698" s="44"/>
      <c r="BG698" s="44"/>
      <c r="BH698" s="44"/>
      <c r="BI698" s="44"/>
      <c r="BJ698" s="44"/>
      <c r="BK698" s="44"/>
      <c r="BL698" s="44"/>
      <c r="BM698" s="44"/>
      <c r="BN698" s="44"/>
      <c r="BO698" s="44"/>
      <c r="BP698" s="44"/>
      <c r="BQ698" s="44"/>
      <c r="BR698" s="44"/>
      <c r="BS698" s="44"/>
      <c r="BT698" s="44"/>
      <c r="BU698" s="44"/>
      <c r="BV698" s="44"/>
      <c r="BW698" s="44"/>
      <c r="BX698" s="44"/>
      <c r="BY698" s="44"/>
      <c r="BZ698" s="44"/>
      <c r="CA698" s="44"/>
      <c r="CB698" s="44"/>
      <c r="CC698" s="44"/>
      <c r="CD698" s="44"/>
      <c r="CE698" s="44"/>
      <c r="CF698" s="44"/>
      <c r="CG698" s="44"/>
      <c r="CH698" s="44"/>
      <c r="CI698" s="44"/>
      <c r="CJ698" s="44"/>
      <c r="CK698" s="44"/>
      <c r="CL698" s="44"/>
      <c r="CM698" s="44"/>
      <c r="CN698" s="44"/>
      <c r="CO698" s="44"/>
      <c r="CP698" s="44"/>
      <c r="CQ698" s="44"/>
      <c r="CR698" s="44"/>
      <c r="CS698" s="44"/>
      <c r="CT698" s="44"/>
      <c r="CU698" s="44"/>
      <c r="CV698" s="44"/>
      <c r="CW698" s="44"/>
      <c r="CX698" s="44"/>
      <c r="CY698" s="44"/>
      <c r="CZ698" s="44"/>
    </row>
    <row r="699" spans="2:104" x14ac:dyDescent="0.25"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  <c r="AG699" s="44"/>
      <c r="AH699" s="44"/>
      <c r="AI699" s="44"/>
      <c r="AJ699" s="44"/>
      <c r="AK699" s="44"/>
      <c r="AL699" s="44"/>
      <c r="AM699" s="44"/>
      <c r="AN699" s="44"/>
      <c r="AO699" s="44"/>
      <c r="AP699" s="44"/>
      <c r="AQ699" s="44"/>
      <c r="AR699" s="44"/>
      <c r="AS699" s="44"/>
      <c r="AT699" s="44"/>
      <c r="AU699" s="44"/>
      <c r="AV699" s="44"/>
      <c r="AW699" s="44"/>
      <c r="AX699" s="44"/>
      <c r="AY699" s="44"/>
      <c r="AZ699" s="44"/>
      <c r="BA699" s="44"/>
      <c r="BB699" s="44"/>
      <c r="BC699" s="44"/>
      <c r="BD699" s="44"/>
      <c r="BE699" s="44"/>
      <c r="BF699" s="44"/>
      <c r="BG699" s="44"/>
      <c r="BH699" s="44"/>
      <c r="BI699" s="44"/>
      <c r="BJ699" s="44"/>
      <c r="BK699" s="44"/>
      <c r="BL699" s="44"/>
      <c r="BM699" s="44"/>
      <c r="BN699" s="44"/>
      <c r="BO699" s="44"/>
      <c r="BP699" s="44"/>
      <c r="BQ699" s="44"/>
      <c r="BR699" s="44"/>
      <c r="BS699" s="44"/>
      <c r="BT699" s="44"/>
      <c r="BU699" s="44"/>
      <c r="BV699" s="44"/>
      <c r="BW699" s="44"/>
      <c r="BX699" s="44"/>
      <c r="BY699" s="44"/>
      <c r="BZ699" s="44"/>
      <c r="CA699" s="44"/>
      <c r="CB699" s="44"/>
      <c r="CC699" s="44"/>
      <c r="CD699" s="44"/>
      <c r="CE699" s="44"/>
      <c r="CF699" s="44"/>
      <c r="CG699" s="44"/>
      <c r="CH699" s="44"/>
      <c r="CI699" s="44"/>
      <c r="CJ699" s="44"/>
      <c r="CK699" s="44"/>
      <c r="CL699" s="44"/>
      <c r="CM699" s="44"/>
      <c r="CN699" s="44"/>
      <c r="CO699" s="44"/>
      <c r="CP699" s="44"/>
      <c r="CQ699" s="44"/>
      <c r="CR699" s="44"/>
      <c r="CS699" s="44"/>
      <c r="CT699" s="44"/>
      <c r="CU699" s="44"/>
      <c r="CV699" s="44"/>
      <c r="CW699" s="44"/>
      <c r="CX699" s="44"/>
      <c r="CY699" s="44"/>
      <c r="CZ699" s="44"/>
    </row>
    <row r="700" spans="2:104" x14ac:dyDescent="0.25">
      <c r="B700" s="43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  <c r="AG700" s="44"/>
      <c r="AH700" s="44"/>
      <c r="AI700" s="44"/>
      <c r="AJ700" s="44"/>
      <c r="AK700" s="44"/>
      <c r="AL700" s="44"/>
      <c r="AM700" s="44"/>
      <c r="AN700" s="44"/>
      <c r="AO700" s="44"/>
      <c r="AP700" s="44"/>
      <c r="AQ700" s="44"/>
      <c r="AR700" s="44"/>
      <c r="AS700" s="44"/>
      <c r="AT700" s="44"/>
      <c r="AU700" s="44"/>
      <c r="AV700" s="44"/>
      <c r="AW700" s="44"/>
      <c r="AX700" s="44"/>
      <c r="AY700" s="44"/>
      <c r="AZ700" s="44"/>
      <c r="BA700" s="44"/>
      <c r="BB700" s="44"/>
      <c r="BC700" s="44"/>
      <c r="BD700" s="44"/>
      <c r="BE700" s="44"/>
      <c r="BF700" s="44"/>
      <c r="BG700" s="44"/>
      <c r="BH700" s="44"/>
      <c r="BI700" s="44"/>
      <c r="BJ700" s="44"/>
      <c r="BK700" s="44"/>
      <c r="BL700" s="44"/>
      <c r="BM700" s="44"/>
      <c r="BN700" s="44"/>
      <c r="BO700" s="44"/>
      <c r="BP700" s="44"/>
      <c r="BQ700" s="44"/>
      <c r="BR700" s="44"/>
      <c r="BS700" s="44"/>
      <c r="BT700" s="44"/>
      <c r="BU700" s="44"/>
      <c r="BV700" s="44"/>
      <c r="BW700" s="44"/>
      <c r="BX700" s="44"/>
      <c r="BY700" s="44"/>
      <c r="BZ700" s="44"/>
      <c r="CA700" s="44"/>
      <c r="CB700" s="44"/>
      <c r="CC700" s="44"/>
      <c r="CD700" s="44"/>
      <c r="CE700" s="44"/>
      <c r="CF700" s="44"/>
      <c r="CG700" s="44"/>
      <c r="CH700" s="44"/>
      <c r="CI700" s="44"/>
      <c r="CJ700" s="44"/>
      <c r="CK700" s="44"/>
      <c r="CL700" s="44"/>
      <c r="CM700" s="44"/>
      <c r="CN700" s="44"/>
      <c r="CO700" s="44"/>
      <c r="CP700" s="44"/>
      <c r="CQ700" s="44"/>
      <c r="CR700" s="44"/>
      <c r="CS700" s="44"/>
      <c r="CT700" s="44"/>
      <c r="CU700" s="44"/>
      <c r="CV700" s="44"/>
      <c r="CW700" s="44"/>
      <c r="CX700" s="44"/>
      <c r="CY700" s="44"/>
      <c r="CZ700" s="44"/>
    </row>
    <row r="701" spans="2:104" x14ac:dyDescent="0.25"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  <c r="AG701" s="44"/>
      <c r="AH701" s="44"/>
      <c r="AI701" s="44"/>
      <c r="AJ701" s="44"/>
      <c r="AK701" s="44"/>
      <c r="AL701" s="44"/>
      <c r="AM701" s="44"/>
      <c r="AN701" s="44"/>
      <c r="AO701" s="44"/>
      <c r="AP701" s="44"/>
      <c r="AQ701" s="44"/>
      <c r="AR701" s="44"/>
      <c r="AS701" s="44"/>
      <c r="AT701" s="44"/>
      <c r="AU701" s="44"/>
      <c r="AV701" s="44"/>
      <c r="AW701" s="44"/>
      <c r="AX701" s="44"/>
      <c r="AY701" s="44"/>
      <c r="AZ701" s="44"/>
      <c r="BA701" s="44"/>
      <c r="BB701" s="44"/>
      <c r="BC701" s="44"/>
      <c r="BD701" s="44"/>
      <c r="BE701" s="44"/>
      <c r="BF701" s="44"/>
      <c r="BG701" s="44"/>
      <c r="BH701" s="44"/>
      <c r="BI701" s="44"/>
      <c r="BJ701" s="44"/>
      <c r="BK701" s="44"/>
      <c r="BL701" s="44"/>
      <c r="BM701" s="44"/>
      <c r="BN701" s="44"/>
      <c r="BO701" s="44"/>
      <c r="BP701" s="44"/>
      <c r="BQ701" s="44"/>
      <c r="BR701" s="44"/>
      <c r="BS701" s="44"/>
      <c r="BT701" s="44"/>
      <c r="BU701" s="44"/>
      <c r="BV701" s="44"/>
      <c r="BW701" s="44"/>
      <c r="BX701" s="44"/>
      <c r="BY701" s="44"/>
      <c r="BZ701" s="44"/>
      <c r="CA701" s="44"/>
      <c r="CB701" s="44"/>
      <c r="CC701" s="44"/>
      <c r="CD701" s="44"/>
      <c r="CE701" s="44"/>
      <c r="CF701" s="44"/>
      <c r="CG701" s="44"/>
      <c r="CH701" s="44"/>
      <c r="CI701" s="44"/>
      <c r="CJ701" s="44"/>
      <c r="CK701" s="44"/>
      <c r="CL701" s="44"/>
      <c r="CM701" s="44"/>
      <c r="CN701" s="44"/>
      <c r="CO701" s="44"/>
      <c r="CP701" s="44"/>
      <c r="CQ701" s="44"/>
      <c r="CR701" s="44"/>
      <c r="CS701" s="44"/>
      <c r="CT701" s="44"/>
      <c r="CU701" s="44"/>
      <c r="CV701" s="44"/>
      <c r="CW701" s="44"/>
      <c r="CX701" s="44"/>
      <c r="CY701" s="44"/>
      <c r="CZ701" s="44"/>
    </row>
    <row r="702" spans="2:104" x14ac:dyDescent="0.25"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  <c r="AG702" s="44"/>
      <c r="AH702" s="44"/>
      <c r="AI702" s="44"/>
      <c r="AJ702" s="44"/>
      <c r="AK702" s="44"/>
      <c r="AL702" s="44"/>
      <c r="AM702" s="44"/>
      <c r="AN702" s="44"/>
      <c r="AO702" s="44"/>
      <c r="AP702" s="44"/>
      <c r="AQ702" s="44"/>
      <c r="AR702" s="44"/>
      <c r="AS702" s="44"/>
      <c r="AT702" s="44"/>
      <c r="AU702" s="44"/>
      <c r="AV702" s="44"/>
      <c r="AW702" s="44"/>
      <c r="AX702" s="44"/>
      <c r="AY702" s="44"/>
      <c r="AZ702" s="44"/>
      <c r="BA702" s="44"/>
      <c r="BB702" s="44"/>
      <c r="BC702" s="44"/>
      <c r="BD702" s="44"/>
      <c r="BE702" s="44"/>
      <c r="BF702" s="44"/>
      <c r="BG702" s="44"/>
      <c r="BH702" s="44"/>
      <c r="BI702" s="44"/>
      <c r="BJ702" s="44"/>
      <c r="BK702" s="44"/>
      <c r="BL702" s="44"/>
      <c r="BM702" s="44"/>
      <c r="BN702" s="44"/>
      <c r="BO702" s="44"/>
      <c r="BP702" s="44"/>
      <c r="BQ702" s="44"/>
      <c r="BR702" s="44"/>
      <c r="BS702" s="44"/>
      <c r="BT702" s="44"/>
      <c r="BU702" s="44"/>
      <c r="BV702" s="44"/>
      <c r="BW702" s="44"/>
      <c r="BX702" s="44"/>
      <c r="BY702" s="44"/>
      <c r="BZ702" s="44"/>
      <c r="CA702" s="44"/>
      <c r="CB702" s="44"/>
      <c r="CC702" s="44"/>
      <c r="CD702" s="44"/>
      <c r="CE702" s="44"/>
      <c r="CF702" s="44"/>
      <c r="CG702" s="44"/>
      <c r="CH702" s="44"/>
      <c r="CI702" s="44"/>
      <c r="CJ702" s="44"/>
      <c r="CK702" s="44"/>
      <c r="CL702" s="44"/>
      <c r="CM702" s="44"/>
      <c r="CN702" s="44"/>
      <c r="CO702" s="44"/>
      <c r="CP702" s="44"/>
      <c r="CQ702" s="44"/>
      <c r="CR702" s="44"/>
      <c r="CS702" s="44"/>
      <c r="CT702" s="44"/>
      <c r="CU702" s="44"/>
      <c r="CV702" s="44"/>
      <c r="CW702" s="44"/>
      <c r="CX702" s="44"/>
      <c r="CY702" s="44"/>
      <c r="CZ702" s="44"/>
    </row>
    <row r="703" spans="2:104" x14ac:dyDescent="0.25"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  <c r="AG703" s="44"/>
      <c r="AH703" s="44"/>
      <c r="AI703" s="44"/>
      <c r="AJ703" s="44"/>
      <c r="AK703" s="44"/>
      <c r="AL703" s="44"/>
      <c r="AM703" s="44"/>
      <c r="AN703" s="44"/>
      <c r="AO703" s="44"/>
      <c r="AP703" s="44"/>
      <c r="AQ703" s="44"/>
      <c r="AR703" s="44"/>
      <c r="AS703" s="44"/>
      <c r="AT703" s="44"/>
      <c r="AU703" s="44"/>
      <c r="AV703" s="44"/>
      <c r="AW703" s="44"/>
      <c r="AX703" s="44"/>
      <c r="AY703" s="44"/>
      <c r="AZ703" s="44"/>
      <c r="BA703" s="44"/>
      <c r="BB703" s="44"/>
      <c r="BC703" s="44"/>
      <c r="BD703" s="44"/>
      <c r="BE703" s="44"/>
      <c r="BF703" s="44"/>
      <c r="BG703" s="44"/>
      <c r="BH703" s="44"/>
      <c r="BI703" s="44"/>
      <c r="BJ703" s="44"/>
      <c r="BK703" s="44"/>
      <c r="BL703" s="44"/>
      <c r="BM703" s="44"/>
      <c r="BN703" s="44"/>
      <c r="BO703" s="44"/>
      <c r="BP703" s="44"/>
      <c r="BQ703" s="44"/>
      <c r="BR703" s="44"/>
      <c r="BS703" s="44"/>
      <c r="BT703" s="44"/>
      <c r="BU703" s="44"/>
      <c r="BV703" s="44"/>
      <c r="BW703" s="44"/>
      <c r="BX703" s="44"/>
      <c r="BY703" s="44"/>
      <c r="BZ703" s="44"/>
      <c r="CA703" s="44"/>
      <c r="CB703" s="44"/>
      <c r="CC703" s="44"/>
      <c r="CD703" s="44"/>
      <c r="CE703" s="44"/>
      <c r="CF703" s="44"/>
      <c r="CG703" s="44"/>
      <c r="CH703" s="44"/>
      <c r="CI703" s="44"/>
      <c r="CJ703" s="44"/>
      <c r="CK703" s="44"/>
      <c r="CL703" s="44"/>
      <c r="CM703" s="44"/>
      <c r="CN703" s="44"/>
      <c r="CO703" s="44"/>
      <c r="CP703" s="44"/>
      <c r="CQ703" s="44"/>
      <c r="CR703" s="44"/>
      <c r="CS703" s="44"/>
      <c r="CT703" s="44"/>
      <c r="CU703" s="44"/>
      <c r="CV703" s="44"/>
      <c r="CW703" s="44"/>
      <c r="CX703" s="44"/>
      <c r="CY703" s="44"/>
      <c r="CZ703" s="44"/>
    </row>
    <row r="704" spans="2:104" x14ac:dyDescent="0.25"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  <c r="AG704" s="44"/>
      <c r="AH704" s="44"/>
      <c r="AI704" s="44"/>
      <c r="AJ704" s="44"/>
      <c r="AK704" s="44"/>
      <c r="AL704" s="44"/>
      <c r="AM704" s="44"/>
      <c r="AN704" s="44"/>
      <c r="AO704" s="44"/>
      <c r="AP704" s="44"/>
      <c r="AQ704" s="44"/>
      <c r="AR704" s="44"/>
      <c r="AS704" s="44"/>
      <c r="AT704" s="44"/>
      <c r="AU704" s="44"/>
      <c r="AV704" s="44"/>
      <c r="AW704" s="44"/>
      <c r="AX704" s="44"/>
      <c r="AY704" s="44"/>
      <c r="AZ704" s="44"/>
      <c r="BA704" s="44"/>
      <c r="BB704" s="44"/>
      <c r="BC704" s="44"/>
      <c r="BD704" s="44"/>
      <c r="BE704" s="44"/>
      <c r="BF704" s="44"/>
      <c r="BG704" s="44"/>
      <c r="BH704" s="44"/>
      <c r="BI704" s="44"/>
      <c r="BJ704" s="44"/>
      <c r="BK704" s="44"/>
      <c r="BL704" s="44"/>
      <c r="BM704" s="44"/>
      <c r="BN704" s="44"/>
      <c r="BO704" s="44"/>
      <c r="BP704" s="44"/>
      <c r="BQ704" s="44"/>
      <c r="BR704" s="44"/>
      <c r="BS704" s="44"/>
      <c r="BT704" s="44"/>
      <c r="BU704" s="44"/>
      <c r="BV704" s="44"/>
      <c r="BW704" s="44"/>
      <c r="BX704" s="44"/>
      <c r="BY704" s="44"/>
      <c r="BZ704" s="44"/>
      <c r="CA704" s="44"/>
      <c r="CB704" s="44"/>
      <c r="CC704" s="44"/>
      <c r="CD704" s="44"/>
      <c r="CE704" s="44"/>
      <c r="CF704" s="44"/>
      <c r="CG704" s="44"/>
      <c r="CH704" s="44"/>
      <c r="CI704" s="44"/>
      <c r="CJ704" s="44"/>
      <c r="CK704" s="44"/>
      <c r="CL704" s="44"/>
      <c r="CM704" s="44"/>
      <c r="CN704" s="44"/>
      <c r="CO704" s="44"/>
      <c r="CP704" s="44"/>
      <c r="CQ704" s="44"/>
      <c r="CR704" s="44"/>
      <c r="CS704" s="44"/>
      <c r="CT704" s="44"/>
      <c r="CU704" s="44"/>
      <c r="CV704" s="44"/>
      <c r="CW704" s="44"/>
      <c r="CX704" s="44"/>
      <c r="CY704" s="44"/>
      <c r="CZ704" s="44"/>
    </row>
    <row r="705" spans="3:104" x14ac:dyDescent="0.25"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  <c r="AG705" s="44"/>
      <c r="AH705" s="44"/>
      <c r="AI705" s="44"/>
      <c r="AJ705" s="44"/>
      <c r="AK705" s="44"/>
      <c r="AL705" s="44"/>
      <c r="AM705" s="44"/>
      <c r="AN705" s="44"/>
      <c r="AO705" s="44"/>
      <c r="AP705" s="44"/>
      <c r="AQ705" s="44"/>
      <c r="AR705" s="44"/>
      <c r="AS705" s="44"/>
      <c r="AT705" s="44"/>
      <c r="AU705" s="44"/>
      <c r="AV705" s="44"/>
      <c r="AW705" s="44"/>
      <c r="AX705" s="44"/>
      <c r="AY705" s="44"/>
      <c r="AZ705" s="44"/>
      <c r="BA705" s="44"/>
      <c r="BB705" s="44"/>
      <c r="BC705" s="44"/>
      <c r="BD705" s="44"/>
      <c r="BE705" s="44"/>
      <c r="BF705" s="44"/>
      <c r="BG705" s="44"/>
      <c r="BH705" s="44"/>
      <c r="BI705" s="44"/>
      <c r="BJ705" s="44"/>
      <c r="BK705" s="44"/>
      <c r="BL705" s="44"/>
      <c r="BM705" s="44"/>
      <c r="BN705" s="44"/>
      <c r="BO705" s="44"/>
      <c r="BP705" s="44"/>
      <c r="BQ705" s="44"/>
      <c r="BR705" s="44"/>
      <c r="BS705" s="44"/>
      <c r="BT705" s="44"/>
      <c r="BU705" s="44"/>
      <c r="BV705" s="44"/>
      <c r="BW705" s="44"/>
      <c r="BX705" s="44"/>
      <c r="BY705" s="44"/>
      <c r="BZ705" s="44"/>
      <c r="CA705" s="44"/>
      <c r="CB705" s="44"/>
      <c r="CC705" s="44"/>
      <c r="CD705" s="44"/>
      <c r="CE705" s="44"/>
      <c r="CF705" s="44"/>
      <c r="CG705" s="44"/>
      <c r="CH705" s="44"/>
      <c r="CI705" s="44"/>
      <c r="CJ705" s="44"/>
      <c r="CK705" s="44"/>
      <c r="CL705" s="44"/>
      <c r="CM705" s="44"/>
      <c r="CN705" s="44"/>
      <c r="CO705" s="44"/>
      <c r="CP705" s="44"/>
      <c r="CQ705" s="44"/>
      <c r="CR705" s="44"/>
      <c r="CS705" s="44"/>
      <c r="CT705" s="44"/>
      <c r="CU705" s="44"/>
      <c r="CV705" s="44"/>
      <c r="CW705" s="44"/>
      <c r="CX705" s="44"/>
      <c r="CY705" s="44"/>
      <c r="CZ705" s="44"/>
    </row>
    <row r="706" spans="3:104" x14ac:dyDescent="0.25"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  <c r="AG706" s="44"/>
      <c r="AH706" s="44"/>
      <c r="AI706" s="44"/>
      <c r="AJ706" s="44"/>
      <c r="AK706" s="44"/>
      <c r="AL706" s="44"/>
      <c r="AM706" s="44"/>
      <c r="AN706" s="44"/>
      <c r="AO706" s="44"/>
      <c r="AP706" s="44"/>
      <c r="AQ706" s="44"/>
      <c r="AR706" s="44"/>
      <c r="AS706" s="44"/>
      <c r="AT706" s="44"/>
      <c r="AU706" s="44"/>
      <c r="AV706" s="44"/>
      <c r="AW706" s="44"/>
      <c r="AX706" s="44"/>
      <c r="AY706" s="44"/>
      <c r="AZ706" s="44"/>
      <c r="BA706" s="44"/>
      <c r="BB706" s="44"/>
      <c r="BC706" s="44"/>
      <c r="BD706" s="44"/>
      <c r="BE706" s="44"/>
      <c r="BF706" s="44"/>
      <c r="BG706" s="44"/>
      <c r="BH706" s="44"/>
      <c r="BI706" s="44"/>
      <c r="BJ706" s="44"/>
      <c r="BK706" s="44"/>
      <c r="BL706" s="44"/>
      <c r="BM706" s="44"/>
      <c r="BN706" s="44"/>
      <c r="BO706" s="44"/>
      <c r="BP706" s="44"/>
      <c r="BQ706" s="44"/>
      <c r="BR706" s="44"/>
      <c r="BS706" s="44"/>
      <c r="BT706" s="44"/>
      <c r="BU706" s="44"/>
      <c r="BV706" s="44"/>
      <c r="BW706" s="44"/>
      <c r="BX706" s="44"/>
      <c r="BY706" s="44"/>
      <c r="BZ706" s="44"/>
      <c r="CA706" s="44"/>
      <c r="CB706" s="44"/>
      <c r="CC706" s="44"/>
      <c r="CD706" s="44"/>
      <c r="CE706" s="44"/>
      <c r="CF706" s="44"/>
      <c r="CG706" s="44"/>
      <c r="CH706" s="44"/>
      <c r="CI706" s="44"/>
      <c r="CJ706" s="44"/>
      <c r="CK706" s="44"/>
      <c r="CL706" s="44"/>
      <c r="CM706" s="44"/>
      <c r="CN706" s="44"/>
      <c r="CO706" s="44"/>
      <c r="CP706" s="44"/>
      <c r="CQ706" s="44"/>
      <c r="CR706" s="44"/>
      <c r="CS706" s="44"/>
      <c r="CT706" s="44"/>
      <c r="CU706" s="44"/>
      <c r="CV706" s="44"/>
      <c r="CW706" s="44"/>
      <c r="CX706" s="44"/>
      <c r="CY706" s="44"/>
      <c r="CZ706" s="44"/>
    </row>
    <row r="707" spans="3:104" x14ac:dyDescent="0.25"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  <c r="AG707" s="44"/>
      <c r="AH707" s="44"/>
      <c r="AI707" s="44"/>
      <c r="AJ707" s="44"/>
      <c r="AK707" s="44"/>
      <c r="AL707" s="44"/>
      <c r="AM707" s="44"/>
      <c r="AN707" s="44"/>
      <c r="AO707" s="44"/>
      <c r="AP707" s="44"/>
      <c r="AQ707" s="44"/>
      <c r="AR707" s="44"/>
      <c r="AS707" s="44"/>
      <c r="AT707" s="44"/>
      <c r="AU707" s="44"/>
      <c r="AV707" s="44"/>
      <c r="AW707" s="44"/>
      <c r="AX707" s="44"/>
      <c r="AY707" s="44"/>
      <c r="AZ707" s="44"/>
      <c r="BA707" s="44"/>
      <c r="BB707" s="44"/>
      <c r="BC707" s="44"/>
      <c r="BD707" s="44"/>
      <c r="BE707" s="44"/>
      <c r="BF707" s="44"/>
      <c r="BG707" s="44"/>
      <c r="BH707" s="44"/>
      <c r="BI707" s="44"/>
      <c r="BJ707" s="44"/>
      <c r="BK707" s="44"/>
      <c r="BL707" s="44"/>
      <c r="BM707" s="44"/>
      <c r="BN707" s="44"/>
      <c r="BO707" s="44"/>
      <c r="BP707" s="44"/>
      <c r="BQ707" s="44"/>
      <c r="BR707" s="44"/>
      <c r="BS707" s="44"/>
      <c r="BT707" s="44"/>
      <c r="BU707" s="44"/>
      <c r="BV707" s="44"/>
      <c r="BW707" s="44"/>
      <c r="BX707" s="44"/>
      <c r="BY707" s="44"/>
      <c r="BZ707" s="44"/>
      <c r="CA707" s="44"/>
      <c r="CB707" s="44"/>
      <c r="CC707" s="44"/>
      <c r="CD707" s="44"/>
      <c r="CE707" s="44"/>
      <c r="CF707" s="44"/>
      <c r="CG707" s="44"/>
      <c r="CH707" s="44"/>
      <c r="CI707" s="44"/>
      <c r="CJ707" s="44"/>
      <c r="CK707" s="44"/>
      <c r="CL707" s="44"/>
      <c r="CM707" s="44"/>
      <c r="CN707" s="44"/>
      <c r="CO707" s="44"/>
      <c r="CP707" s="44"/>
      <c r="CQ707" s="44"/>
      <c r="CR707" s="44"/>
      <c r="CS707" s="44"/>
      <c r="CT707" s="44"/>
      <c r="CU707" s="44"/>
      <c r="CV707" s="44"/>
      <c r="CW707" s="44"/>
      <c r="CX707" s="44"/>
      <c r="CY707" s="44"/>
      <c r="CZ707" s="44"/>
    </row>
    <row r="708" spans="3:104" x14ac:dyDescent="0.25"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  <c r="AG708" s="44"/>
      <c r="AH708" s="44"/>
      <c r="AI708" s="44"/>
      <c r="AJ708" s="44"/>
      <c r="AK708" s="44"/>
      <c r="AL708" s="44"/>
      <c r="AM708" s="44"/>
      <c r="AN708" s="44"/>
      <c r="AO708" s="44"/>
      <c r="AP708" s="44"/>
      <c r="AQ708" s="44"/>
      <c r="AR708" s="44"/>
      <c r="AS708" s="44"/>
      <c r="AT708" s="44"/>
      <c r="AU708" s="44"/>
      <c r="AV708" s="44"/>
      <c r="AW708" s="44"/>
      <c r="AX708" s="44"/>
      <c r="AY708" s="44"/>
      <c r="AZ708" s="44"/>
      <c r="BA708" s="44"/>
      <c r="BB708" s="44"/>
      <c r="BC708" s="44"/>
      <c r="BD708" s="44"/>
      <c r="BE708" s="44"/>
      <c r="BF708" s="44"/>
      <c r="BG708" s="44"/>
      <c r="BH708" s="44"/>
      <c r="BI708" s="44"/>
      <c r="BJ708" s="44"/>
      <c r="BK708" s="44"/>
      <c r="BL708" s="44"/>
      <c r="BM708" s="44"/>
      <c r="BN708" s="44"/>
      <c r="BO708" s="44"/>
      <c r="BP708" s="44"/>
      <c r="BQ708" s="44"/>
      <c r="BR708" s="44"/>
      <c r="BS708" s="44"/>
      <c r="BT708" s="44"/>
      <c r="BU708" s="44"/>
      <c r="BV708" s="44"/>
      <c r="BW708" s="44"/>
      <c r="BX708" s="44"/>
      <c r="BY708" s="44"/>
      <c r="BZ708" s="44"/>
      <c r="CA708" s="44"/>
      <c r="CB708" s="44"/>
      <c r="CC708" s="44"/>
      <c r="CD708" s="44"/>
      <c r="CE708" s="44"/>
      <c r="CF708" s="44"/>
      <c r="CG708" s="44"/>
      <c r="CH708" s="44"/>
      <c r="CI708" s="44"/>
      <c r="CJ708" s="44"/>
      <c r="CK708" s="44"/>
      <c r="CL708" s="44"/>
      <c r="CM708" s="44"/>
      <c r="CN708" s="44"/>
      <c r="CO708" s="44"/>
      <c r="CP708" s="44"/>
      <c r="CQ708" s="44"/>
      <c r="CR708" s="44"/>
      <c r="CS708" s="44"/>
      <c r="CT708" s="44"/>
      <c r="CU708" s="44"/>
      <c r="CV708" s="44"/>
      <c r="CW708" s="44"/>
      <c r="CX708" s="44"/>
      <c r="CY708" s="44"/>
      <c r="CZ708" s="44"/>
    </row>
    <row r="709" spans="3:104" x14ac:dyDescent="0.25"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  <c r="AG709" s="44"/>
      <c r="AH709" s="44"/>
      <c r="AI709" s="44"/>
      <c r="AJ709" s="44"/>
      <c r="AK709" s="44"/>
      <c r="AL709" s="44"/>
      <c r="AM709" s="44"/>
      <c r="AN709" s="44"/>
      <c r="AO709" s="44"/>
      <c r="AP709" s="44"/>
      <c r="AQ709" s="44"/>
      <c r="AR709" s="44"/>
      <c r="AS709" s="44"/>
      <c r="AT709" s="44"/>
      <c r="AU709" s="44"/>
      <c r="AV709" s="44"/>
      <c r="AW709" s="44"/>
      <c r="AX709" s="44"/>
      <c r="AY709" s="44"/>
      <c r="AZ709" s="44"/>
      <c r="BA709" s="44"/>
      <c r="BB709" s="44"/>
      <c r="BC709" s="44"/>
      <c r="BD709" s="44"/>
      <c r="BE709" s="44"/>
      <c r="BF709" s="44"/>
      <c r="BG709" s="44"/>
      <c r="BH709" s="44"/>
      <c r="BI709" s="44"/>
      <c r="BJ709" s="44"/>
      <c r="BK709" s="44"/>
      <c r="BL709" s="44"/>
      <c r="BM709" s="44"/>
      <c r="BN709" s="44"/>
      <c r="BO709" s="44"/>
      <c r="BP709" s="44"/>
      <c r="BQ709" s="44"/>
      <c r="BR709" s="44"/>
      <c r="BS709" s="44"/>
      <c r="BT709" s="44"/>
      <c r="BU709" s="44"/>
      <c r="BV709" s="44"/>
      <c r="BW709" s="44"/>
      <c r="BX709" s="44"/>
      <c r="BY709" s="44"/>
      <c r="BZ709" s="44"/>
      <c r="CA709" s="44"/>
      <c r="CB709" s="44"/>
      <c r="CC709" s="44"/>
      <c r="CD709" s="44"/>
      <c r="CE709" s="44"/>
      <c r="CF709" s="44"/>
      <c r="CG709" s="44"/>
      <c r="CH709" s="44"/>
      <c r="CI709" s="44"/>
      <c r="CJ709" s="44"/>
      <c r="CK709" s="44"/>
      <c r="CL709" s="44"/>
      <c r="CM709" s="44"/>
      <c r="CN709" s="44"/>
      <c r="CO709" s="44"/>
      <c r="CP709" s="44"/>
      <c r="CQ709" s="44"/>
      <c r="CR709" s="44"/>
      <c r="CS709" s="44"/>
      <c r="CT709" s="44"/>
      <c r="CU709" s="44"/>
      <c r="CV709" s="44"/>
      <c r="CW709" s="44"/>
      <c r="CX709" s="44"/>
      <c r="CY709" s="44"/>
      <c r="CZ709" s="44"/>
    </row>
    <row r="710" spans="3:104" x14ac:dyDescent="0.25"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  <c r="AG710" s="44"/>
      <c r="AH710" s="44"/>
      <c r="AI710" s="44"/>
      <c r="AJ710" s="44"/>
      <c r="AK710" s="44"/>
      <c r="AL710" s="44"/>
      <c r="AM710" s="44"/>
      <c r="AN710" s="44"/>
      <c r="AO710" s="44"/>
      <c r="AP710" s="44"/>
      <c r="AQ710" s="44"/>
      <c r="AR710" s="44"/>
      <c r="AS710" s="44"/>
      <c r="AT710" s="44"/>
      <c r="AU710" s="44"/>
      <c r="AV710" s="44"/>
      <c r="AW710" s="44"/>
      <c r="AX710" s="44"/>
      <c r="AY710" s="44"/>
      <c r="AZ710" s="44"/>
      <c r="BA710" s="44"/>
      <c r="BB710" s="44"/>
      <c r="BC710" s="44"/>
      <c r="BD710" s="44"/>
      <c r="BE710" s="44"/>
      <c r="BF710" s="44"/>
      <c r="BG710" s="44"/>
      <c r="BH710" s="44"/>
      <c r="BI710" s="44"/>
      <c r="BJ710" s="44"/>
      <c r="BK710" s="44"/>
      <c r="BL710" s="44"/>
      <c r="BM710" s="44"/>
      <c r="BN710" s="44"/>
      <c r="BO710" s="44"/>
      <c r="BP710" s="44"/>
      <c r="BQ710" s="44"/>
      <c r="BR710" s="44"/>
      <c r="BS710" s="44"/>
      <c r="BT710" s="44"/>
      <c r="BU710" s="44"/>
      <c r="BV710" s="44"/>
      <c r="BW710" s="44"/>
      <c r="BX710" s="44"/>
      <c r="BY710" s="44"/>
      <c r="BZ710" s="44"/>
      <c r="CA710" s="44"/>
      <c r="CB710" s="44"/>
      <c r="CC710" s="44"/>
      <c r="CD710" s="44"/>
      <c r="CE710" s="44"/>
      <c r="CF710" s="44"/>
      <c r="CG710" s="44"/>
      <c r="CH710" s="44"/>
      <c r="CI710" s="44"/>
      <c r="CJ710" s="44"/>
      <c r="CK710" s="44"/>
      <c r="CL710" s="44"/>
      <c r="CM710" s="44"/>
      <c r="CN710" s="44"/>
      <c r="CO710" s="44"/>
      <c r="CP710" s="44"/>
      <c r="CQ710" s="44"/>
      <c r="CR710" s="44"/>
      <c r="CS710" s="44"/>
      <c r="CT710" s="44"/>
      <c r="CU710" s="44"/>
      <c r="CV710" s="44"/>
      <c r="CW710" s="44"/>
      <c r="CX710" s="44"/>
      <c r="CY710" s="44"/>
      <c r="CZ710" s="44"/>
    </row>
    <row r="711" spans="3:104" x14ac:dyDescent="0.25"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  <c r="AG711" s="44"/>
      <c r="AH711" s="44"/>
      <c r="AI711" s="44"/>
      <c r="AJ711" s="44"/>
      <c r="AK711" s="44"/>
      <c r="AL711" s="44"/>
      <c r="AM711" s="44"/>
      <c r="AN711" s="44"/>
      <c r="AO711" s="44"/>
      <c r="AP711" s="44"/>
      <c r="AQ711" s="44"/>
      <c r="AR711" s="44"/>
      <c r="AS711" s="44"/>
      <c r="AT711" s="44"/>
      <c r="AU711" s="44"/>
      <c r="AV711" s="44"/>
      <c r="AW711" s="44"/>
      <c r="AX711" s="44"/>
      <c r="AY711" s="44"/>
      <c r="AZ711" s="44"/>
      <c r="BA711" s="44"/>
      <c r="BB711" s="44"/>
      <c r="BC711" s="44"/>
      <c r="BD711" s="44"/>
      <c r="BE711" s="44"/>
      <c r="BF711" s="44"/>
      <c r="BG711" s="44"/>
      <c r="BH711" s="44"/>
      <c r="BI711" s="44"/>
      <c r="BJ711" s="44"/>
      <c r="BK711" s="44"/>
      <c r="BL711" s="44"/>
      <c r="BM711" s="44"/>
      <c r="BN711" s="44"/>
      <c r="BO711" s="44"/>
      <c r="BP711" s="44"/>
      <c r="BQ711" s="44"/>
      <c r="BR711" s="44"/>
      <c r="BS711" s="44"/>
      <c r="BT711" s="44"/>
      <c r="BU711" s="44"/>
      <c r="BV711" s="44"/>
      <c r="BW711" s="44"/>
      <c r="BX711" s="44"/>
      <c r="BY711" s="44"/>
      <c r="BZ711" s="44"/>
      <c r="CA711" s="44"/>
      <c r="CB711" s="44"/>
      <c r="CC711" s="44"/>
      <c r="CD711" s="44"/>
      <c r="CE711" s="44"/>
      <c r="CF711" s="44"/>
      <c r="CG711" s="44"/>
      <c r="CH711" s="44"/>
      <c r="CI711" s="44"/>
      <c r="CJ711" s="44"/>
      <c r="CK711" s="44"/>
      <c r="CL711" s="44"/>
      <c r="CM711" s="44"/>
      <c r="CN711" s="44"/>
      <c r="CO711" s="44"/>
      <c r="CP711" s="44"/>
      <c r="CQ711" s="44"/>
      <c r="CR711" s="44"/>
      <c r="CS711" s="44"/>
      <c r="CT711" s="44"/>
      <c r="CU711" s="44"/>
      <c r="CV711" s="44"/>
      <c r="CW711" s="44"/>
      <c r="CX711" s="44"/>
      <c r="CY711" s="44"/>
      <c r="CZ711" s="44"/>
    </row>
    <row r="712" spans="3:104" x14ac:dyDescent="0.25"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  <c r="AG712" s="44"/>
      <c r="AH712" s="44"/>
      <c r="AI712" s="44"/>
      <c r="AJ712" s="44"/>
      <c r="AK712" s="44"/>
      <c r="AL712" s="44"/>
      <c r="AM712" s="44"/>
      <c r="AN712" s="44"/>
      <c r="AO712" s="44"/>
      <c r="AP712" s="44"/>
      <c r="AQ712" s="44"/>
      <c r="AR712" s="44"/>
      <c r="AS712" s="44"/>
      <c r="AT712" s="44"/>
      <c r="AU712" s="44"/>
      <c r="AV712" s="44"/>
      <c r="AW712" s="44"/>
      <c r="AX712" s="44"/>
      <c r="AY712" s="44"/>
      <c r="AZ712" s="44"/>
      <c r="BA712" s="44"/>
      <c r="BB712" s="44"/>
      <c r="BC712" s="44"/>
      <c r="BD712" s="44"/>
      <c r="BE712" s="44"/>
      <c r="BF712" s="44"/>
      <c r="BG712" s="44"/>
      <c r="BH712" s="44"/>
      <c r="BI712" s="44"/>
      <c r="BJ712" s="44"/>
      <c r="BK712" s="44"/>
      <c r="BL712" s="44"/>
      <c r="BM712" s="44"/>
      <c r="BN712" s="44"/>
      <c r="BO712" s="44"/>
      <c r="BP712" s="44"/>
      <c r="BQ712" s="44"/>
      <c r="BR712" s="44"/>
      <c r="BS712" s="44"/>
      <c r="BT712" s="44"/>
      <c r="BU712" s="44"/>
      <c r="BV712" s="44"/>
      <c r="BW712" s="44"/>
      <c r="BX712" s="44"/>
      <c r="BY712" s="44"/>
      <c r="BZ712" s="44"/>
      <c r="CA712" s="44"/>
      <c r="CB712" s="44"/>
      <c r="CC712" s="44"/>
      <c r="CD712" s="44"/>
      <c r="CE712" s="44"/>
      <c r="CF712" s="44"/>
      <c r="CG712" s="44"/>
      <c r="CH712" s="44"/>
      <c r="CI712" s="44"/>
      <c r="CJ712" s="44"/>
      <c r="CK712" s="44"/>
      <c r="CL712" s="44"/>
      <c r="CM712" s="44"/>
      <c r="CN712" s="44"/>
      <c r="CO712" s="44"/>
      <c r="CP712" s="44"/>
      <c r="CQ712" s="44"/>
      <c r="CR712" s="44"/>
      <c r="CS712" s="44"/>
      <c r="CT712" s="44"/>
      <c r="CU712" s="44"/>
      <c r="CV712" s="44"/>
      <c r="CW712" s="44"/>
      <c r="CX712" s="44"/>
      <c r="CY712" s="44"/>
      <c r="CZ712" s="44"/>
    </row>
    <row r="713" spans="3:104" x14ac:dyDescent="0.25"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  <c r="AG713" s="44"/>
      <c r="AH713" s="44"/>
      <c r="AI713" s="44"/>
      <c r="AJ713" s="44"/>
      <c r="AK713" s="44"/>
      <c r="AL713" s="44"/>
      <c r="AM713" s="44"/>
      <c r="AN713" s="44"/>
      <c r="AO713" s="44"/>
      <c r="AP713" s="44"/>
      <c r="AQ713" s="44"/>
      <c r="AR713" s="44"/>
      <c r="AS713" s="44"/>
      <c r="AT713" s="44"/>
      <c r="AU713" s="44"/>
      <c r="AV713" s="44"/>
      <c r="AW713" s="44"/>
      <c r="AX713" s="44"/>
      <c r="AY713" s="44"/>
      <c r="AZ713" s="44"/>
      <c r="BA713" s="44"/>
      <c r="BB713" s="44"/>
      <c r="BC713" s="44"/>
      <c r="BD713" s="44"/>
      <c r="BE713" s="44"/>
      <c r="BF713" s="44"/>
      <c r="BG713" s="44"/>
      <c r="BH713" s="44"/>
      <c r="BI713" s="44"/>
      <c r="BJ713" s="44"/>
      <c r="BK713" s="44"/>
      <c r="BL713" s="44"/>
      <c r="BM713" s="44"/>
      <c r="BN713" s="44"/>
      <c r="BO713" s="44"/>
      <c r="BP713" s="44"/>
      <c r="BQ713" s="44"/>
      <c r="BR713" s="44"/>
      <c r="BS713" s="44"/>
      <c r="BT713" s="44"/>
      <c r="BU713" s="44"/>
      <c r="BV713" s="44"/>
      <c r="BW713" s="44"/>
      <c r="BX713" s="44"/>
      <c r="BY713" s="44"/>
      <c r="BZ713" s="44"/>
      <c r="CA713" s="44"/>
      <c r="CB713" s="44"/>
      <c r="CC713" s="44"/>
      <c r="CD713" s="44"/>
      <c r="CE713" s="44"/>
      <c r="CF713" s="44"/>
      <c r="CG713" s="44"/>
      <c r="CH713" s="44"/>
      <c r="CI713" s="44"/>
      <c r="CJ713" s="44"/>
      <c r="CK713" s="44"/>
      <c r="CL713" s="44"/>
      <c r="CM713" s="44"/>
      <c r="CN713" s="44"/>
      <c r="CO713" s="44"/>
      <c r="CP713" s="44"/>
      <c r="CQ713" s="44"/>
      <c r="CR713" s="44"/>
      <c r="CS713" s="44"/>
      <c r="CT713" s="44"/>
      <c r="CU713" s="44"/>
      <c r="CV713" s="44"/>
      <c r="CW713" s="44"/>
      <c r="CX713" s="44"/>
      <c r="CY713" s="44"/>
      <c r="CZ713" s="44"/>
    </row>
    <row r="714" spans="3:104" x14ac:dyDescent="0.25"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  <c r="AG714" s="44"/>
      <c r="AH714" s="44"/>
      <c r="AI714" s="44"/>
      <c r="AJ714" s="44"/>
      <c r="AK714" s="44"/>
      <c r="AL714" s="44"/>
      <c r="AM714" s="44"/>
      <c r="AN714" s="44"/>
      <c r="AO714" s="44"/>
      <c r="AP714" s="44"/>
      <c r="AQ714" s="44"/>
      <c r="AR714" s="44"/>
      <c r="AS714" s="44"/>
      <c r="AT714" s="44"/>
      <c r="AU714" s="44"/>
      <c r="AV714" s="44"/>
      <c r="AW714" s="44"/>
      <c r="AX714" s="44"/>
      <c r="AY714" s="44"/>
      <c r="AZ714" s="44"/>
      <c r="BA714" s="44"/>
      <c r="BB714" s="44"/>
      <c r="BC714" s="44"/>
      <c r="BD714" s="44"/>
      <c r="BE714" s="44"/>
      <c r="BF714" s="44"/>
      <c r="BG714" s="44"/>
      <c r="BH714" s="44"/>
      <c r="BI714" s="44"/>
      <c r="BJ714" s="44"/>
      <c r="BK714" s="44"/>
      <c r="BL714" s="44"/>
      <c r="BM714" s="44"/>
      <c r="BN714" s="44"/>
      <c r="BO714" s="44"/>
      <c r="BP714" s="44"/>
      <c r="BQ714" s="44"/>
      <c r="BR714" s="44"/>
      <c r="BS714" s="44"/>
      <c r="BT714" s="44"/>
      <c r="BU714" s="44"/>
      <c r="BV714" s="44"/>
      <c r="BW714" s="44"/>
      <c r="BX714" s="44"/>
      <c r="BY714" s="44"/>
      <c r="BZ714" s="44"/>
      <c r="CA714" s="44"/>
      <c r="CB714" s="44"/>
      <c r="CC714" s="44"/>
      <c r="CD714" s="44"/>
      <c r="CE714" s="44"/>
      <c r="CF714" s="44"/>
      <c r="CG714" s="44"/>
      <c r="CH714" s="44"/>
      <c r="CI714" s="44"/>
      <c r="CJ714" s="44"/>
      <c r="CK714" s="44"/>
      <c r="CL714" s="44"/>
      <c r="CM714" s="44"/>
      <c r="CN714" s="44"/>
      <c r="CO714" s="44"/>
      <c r="CP714" s="44"/>
      <c r="CQ714" s="44"/>
      <c r="CR714" s="44"/>
      <c r="CS714" s="44"/>
      <c r="CT714" s="44"/>
      <c r="CU714" s="44"/>
      <c r="CV714" s="44"/>
      <c r="CW714" s="44"/>
      <c r="CX714" s="44"/>
      <c r="CY714" s="44"/>
      <c r="CZ714" s="44"/>
    </row>
    <row r="715" spans="3:104" x14ac:dyDescent="0.25"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  <c r="AG715" s="44"/>
      <c r="AH715" s="44"/>
      <c r="AI715" s="44"/>
      <c r="AJ715" s="44"/>
      <c r="AK715" s="44"/>
      <c r="AL715" s="44"/>
      <c r="AM715" s="44"/>
      <c r="AN715" s="44"/>
      <c r="AO715" s="44"/>
      <c r="AP715" s="44"/>
      <c r="AQ715" s="44"/>
      <c r="AR715" s="44"/>
      <c r="AS715" s="44"/>
      <c r="AT715" s="44"/>
      <c r="AU715" s="44"/>
      <c r="AV715" s="44"/>
      <c r="AW715" s="44"/>
      <c r="AX715" s="44"/>
      <c r="AY715" s="44"/>
      <c r="AZ715" s="44"/>
      <c r="BA715" s="44"/>
      <c r="BB715" s="44"/>
      <c r="BC715" s="44"/>
      <c r="BD715" s="44"/>
      <c r="BE715" s="44"/>
      <c r="BF715" s="44"/>
      <c r="BG715" s="44"/>
      <c r="BH715" s="44"/>
      <c r="BI715" s="44"/>
      <c r="BJ715" s="44"/>
      <c r="BK715" s="44"/>
      <c r="BL715" s="44"/>
      <c r="BM715" s="44"/>
      <c r="BN715" s="44"/>
      <c r="BO715" s="44"/>
      <c r="BP715" s="44"/>
      <c r="BQ715" s="44"/>
      <c r="BR715" s="44"/>
      <c r="BS715" s="44"/>
      <c r="BT715" s="44"/>
      <c r="BU715" s="44"/>
      <c r="BV715" s="44"/>
      <c r="BW715" s="44"/>
      <c r="BX715" s="44"/>
      <c r="BY715" s="44"/>
      <c r="BZ715" s="44"/>
      <c r="CA715" s="44"/>
      <c r="CB715" s="44"/>
      <c r="CC715" s="44"/>
      <c r="CD715" s="44"/>
      <c r="CE715" s="44"/>
      <c r="CF715" s="44"/>
      <c r="CG715" s="44"/>
      <c r="CH715" s="44"/>
      <c r="CI715" s="44"/>
      <c r="CJ715" s="44"/>
      <c r="CK715" s="44"/>
      <c r="CL715" s="44"/>
      <c r="CM715" s="44"/>
      <c r="CN715" s="44"/>
      <c r="CO715" s="44"/>
      <c r="CP715" s="44"/>
      <c r="CQ715" s="44"/>
      <c r="CR715" s="44"/>
      <c r="CS715" s="44"/>
      <c r="CT715" s="44"/>
      <c r="CU715" s="44"/>
      <c r="CV715" s="44"/>
      <c r="CW715" s="44"/>
      <c r="CX715" s="44"/>
      <c r="CY715" s="44"/>
      <c r="CZ715" s="44"/>
    </row>
    <row r="716" spans="3:104" x14ac:dyDescent="0.25"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  <c r="AG716" s="44"/>
      <c r="AH716" s="44"/>
      <c r="AI716" s="44"/>
      <c r="AJ716" s="44"/>
      <c r="AK716" s="44"/>
      <c r="AL716" s="44"/>
      <c r="AM716" s="44"/>
      <c r="AN716" s="44"/>
      <c r="AO716" s="44"/>
      <c r="AP716" s="44"/>
      <c r="AQ716" s="44"/>
      <c r="AR716" s="44"/>
      <c r="AS716" s="44"/>
      <c r="AT716" s="44"/>
      <c r="AU716" s="44"/>
      <c r="AV716" s="44"/>
      <c r="AW716" s="44"/>
      <c r="AX716" s="44"/>
      <c r="AY716" s="44"/>
      <c r="AZ716" s="44"/>
      <c r="BA716" s="44"/>
      <c r="BB716" s="44"/>
      <c r="BC716" s="44"/>
      <c r="BD716" s="44"/>
      <c r="BE716" s="44"/>
      <c r="BF716" s="44"/>
      <c r="BG716" s="44"/>
      <c r="BH716" s="44"/>
      <c r="BI716" s="44"/>
      <c r="BJ716" s="44"/>
      <c r="BK716" s="44"/>
      <c r="BL716" s="44"/>
      <c r="BM716" s="44"/>
      <c r="BN716" s="44"/>
      <c r="BO716" s="44"/>
      <c r="BP716" s="44"/>
      <c r="BQ716" s="44"/>
      <c r="BR716" s="44"/>
      <c r="BS716" s="44"/>
      <c r="BT716" s="44"/>
      <c r="BU716" s="44"/>
      <c r="BV716" s="44"/>
      <c r="BW716" s="44"/>
      <c r="BX716" s="44"/>
      <c r="BY716" s="44"/>
      <c r="BZ716" s="44"/>
      <c r="CA716" s="44"/>
      <c r="CB716" s="44"/>
      <c r="CC716" s="44"/>
      <c r="CD716" s="44"/>
      <c r="CE716" s="44"/>
      <c r="CF716" s="44"/>
      <c r="CG716" s="44"/>
      <c r="CH716" s="44"/>
      <c r="CI716" s="44"/>
      <c r="CJ716" s="44"/>
      <c r="CK716" s="44"/>
      <c r="CL716" s="44"/>
      <c r="CM716" s="44"/>
      <c r="CN716" s="44"/>
      <c r="CO716" s="44"/>
      <c r="CP716" s="44"/>
      <c r="CQ716" s="44"/>
      <c r="CR716" s="44"/>
      <c r="CS716" s="44"/>
      <c r="CT716" s="44"/>
      <c r="CU716" s="44"/>
      <c r="CV716" s="44"/>
      <c r="CW716" s="44"/>
      <c r="CX716" s="44"/>
      <c r="CY716" s="44"/>
      <c r="CZ716" s="44"/>
    </row>
    <row r="717" spans="3:104" x14ac:dyDescent="0.25"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  <c r="AG717" s="44"/>
      <c r="AH717" s="44"/>
      <c r="AI717" s="44"/>
      <c r="AJ717" s="44"/>
      <c r="AK717" s="44"/>
      <c r="AL717" s="44"/>
      <c r="AM717" s="44"/>
      <c r="AN717" s="44"/>
      <c r="AO717" s="44"/>
      <c r="AP717" s="44"/>
      <c r="AQ717" s="44"/>
      <c r="AR717" s="44"/>
      <c r="AS717" s="44"/>
      <c r="AT717" s="44"/>
      <c r="AU717" s="44"/>
      <c r="AV717" s="44"/>
      <c r="AW717" s="44"/>
      <c r="AX717" s="44"/>
      <c r="AY717" s="44"/>
      <c r="AZ717" s="44"/>
      <c r="BA717" s="44"/>
      <c r="BB717" s="44"/>
      <c r="BC717" s="44"/>
      <c r="BD717" s="44"/>
      <c r="BE717" s="44"/>
      <c r="BF717" s="44"/>
      <c r="BG717" s="44"/>
      <c r="BH717" s="44"/>
      <c r="BI717" s="44"/>
      <c r="BJ717" s="44"/>
      <c r="BK717" s="44"/>
      <c r="BL717" s="44"/>
      <c r="BM717" s="44"/>
      <c r="BN717" s="44"/>
      <c r="BO717" s="44"/>
      <c r="BP717" s="44"/>
      <c r="BQ717" s="44"/>
      <c r="BR717" s="44"/>
      <c r="BS717" s="44"/>
      <c r="BT717" s="44"/>
      <c r="BU717" s="44"/>
      <c r="BV717" s="44"/>
      <c r="BW717" s="44"/>
      <c r="BX717" s="44"/>
      <c r="BY717" s="44"/>
      <c r="BZ717" s="44"/>
      <c r="CA717" s="44"/>
      <c r="CB717" s="44"/>
      <c r="CC717" s="44"/>
      <c r="CD717" s="44"/>
      <c r="CE717" s="44"/>
      <c r="CF717" s="44"/>
      <c r="CG717" s="44"/>
      <c r="CH717" s="44"/>
      <c r="CI717" s="44"/>
      <c r="CJ717" s="44"/>
      <c r="CK717" s="44"/>
      <c r="CL717" s="44"/>
      <c r="CM717" s="44"/>
      <c r="CN717" s="44"/>
      <c r="CO717" s="44"/>
      <c r="CP717" s="44"/>
      <c r="CQ717" s="44"/>
      <c r="CR717" s="44"/>
      <c r="CS717" s="44"/>
      <c r="CT717" s="44"/>
      <c r="CU717" s="44"/>
      <c r="CV717" s="44"/>
      <c r="CW717" s="44"/>
      <c r="CX717" s="44"/>
      <c r="CY717" s="44"/>
      <c r="CZ717" s="44"/>
    </row>
    <row r="718" spans="3:104" x14ac:dyDescent="0.25"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  <c r="AG718" s="44"/>
      <c r="AH718" s="44"/>
      <c r="AI718" s="44"/>
      <c r="AJ718" s="44"/>
      <c r="AK718" s="44"/>
      <c r="AL718" s="44"/>
      <c r="AM718" s="44"/>
      <c r="AN718" s="44"/>
      <c r="AO718" s="44"/>
      <c r="AP718" s="44"/>
      <c r="AQ718" s="44"/>
      <c r="AR718" s="44"/>
      <c r="AS718" s="44"/>
      <c r="AT718" s="44"/>
      <c r="AU718" s="44"/>
      <c r="AV718" s="44"/>
      <c r="AW718" s="44"/>
      <c r="AX718" s="44"/>
      <c r="AY718" s="44"/>
      <c r="AZ718" s="44"/>
      <c r="BA718" s="44"/>
      <c r="BB718" s="44"/>
      <c r="BC718" s="44"/>
      <c r="BD718" s="44"/>
      <c r="BE718" s="44"/>
      <c r="BF718" s="44"/>
      <c r="BG718" s="44"/>
      <c r="BH718" s="44"/>
      <c r="BI718" s="44"/>
      <c r="BJ718" s="44"/>
      <c r="BK718" s="44"/>
      <c r="BL718" s="44"/>
      <c r="BM718" s="44"/>
      <c r="BN718" s="44"/>
      <c r="BO718" s="44"/>
      <c r="BP718" s="44"/>
      <c r="BQ718" s="44"/>
      <c r="BR718" s="44"/>
      <c r="BS718" s="44"/>
      <c r="BT718" s="44"/>
      <c r="BU718" s="44"/>
      <c r="BV718" s="44"/>
      <c r="BW718" s="44"/>
      <c r="BX718" s="44"/>
      <c r="BY718" s="44"/>
      <c r="BZ718" s="44"/>
      <c r="CA718" s="44"/>
      <c r="CB718" s="44"/>
      <c r="CC718" s="44"/>
      <c r="CD718" s="44"/>
      <c r="CE718" s="44"/>
      <c r="CF718" s="44"/>
      <c r="CG718" s="44"/>
      <c r="CH718" s="44"/>
      <c r="CI718" s="44"/>
      <c r="CJ718" s="44"/>
      <c r="CK718" s="44"/>
      <c r="CL718" s="44"/>
      <c r="CM718" s="44"/>
      <c r="CN718" s="44"/>
      <c r="CO718" s="44"/>
      <c r="CP718" s="44"/>
      <c r="CQ718" s="44"/>
      <c r="CR718" s="44"/>
      <c r="CS718" s="44"/>
      <c r="CT718" s="44"/>
      <c r="CU718" s="44"/>
      <c r="CV718" s="44"/>
      <c r="CW718" s="44"/>
      <c r="CX718" s="44"/>
      <c r="CY718" s="44"/>
      <c r="CZ718" s="44"/>
    </row>
    <row r="719" spans="3:104" x14ac:dyDescent="0.25"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  <c r="AG719" s="44"/>
      <c r="AH719" s="44"/>
      <c r="AI719" s="44"/>
      <c r="AJ719" s="44"/>
      <c r="AK719" s="44"/>
      <c r="AL719" s="44"/>
      <c r="AM719" s="44"/>
      <c r="AN719" s="44"/>
      <c r="AO719" s="44"/>
      <c r="AP719" s="44"/>
      <c r="AQ719" s="44"/>
      <c r="AR719" s="44"/>
      <c r="AS719" s="44"/>
      <c r="AT719" s="44"/>
      <c r="AU719" s="44"/>
      <c r="AV719" s="44"/>
      <c r="AW719" s="44"/>
      <c r="AX719" s="44"/>
      <c r="AY719" s="44"/>
      <c r="AZ719" s="44"/>
      <c r="BA719" s="44"/>
      <c r="BB719" s="44"/>
      <c r="BC719" s="44"/>
      <c r="BD719" s="44"/>
      <c r="BE719" s="44"/>
      <c r="BF719" s="44"/>
      <c r="BG719" s="44"/>
      <c r="BH719" s="44"/>
      <c r="BI719" s="44"/>
      <c r="BJ719" s="44"/>
      <c r="BK719" s="44"/>
      <c r="BL719" s="44"/>
      <c r="BM719" s="44"/>
      <c r="BN719" s="44"/>
      <c r="BO719" s="44"/>
      <c r="BP719" s="44"/>
      <c r="BQ719" s="44"/>
      <c r="BR719" s="44"/>
      <c r="BS719" s="44"/>
      <c r="BT719" s="44"/>
      <c r="BU719" s="44"/>
      <c r="BV719" s="44"/>
      <c r="BW719" s="44"/>
      <c r="BX719" s="44"/>
      <c r="BY719" s="44"/>
      <c r="BZ719" s="44"/>
      <c r="CA719" s="44"/>
      <c r="CB719" s="44"/>
      <c r="CC719" s="44"/>
      <c r="CD719" s="44"/>
      <c r="CE719" s="44"/>
      <c r="CF719" s="44"/>
      <c r="CG719" s="44"/>
      <c r="CH719" s="44"/>
      <c r="CI719" s="44"/>
      <c r="CJ719" s="44"/>
      <c r="CK719" s="44"/>
      <c r="CL719" s="44"/>
      <c r="CM719" s="44"/>
      <c r="CN719" s="44"/>
      <c r="CO719" s="44"/>
      <c r="CP719" s="44"/>
      <c r="CQ719" s="44"/>
      <c r="CR719" s="44"/>
      <c r="CS719" s="44"/>
      <c r="CT719" s="44"/>
      <c r="CU719" s="44"/>
      <c r="CV719" s="44"/>
      <c r="CW719" s="44"/>
      <c r="CX719" s="44"/>
      <c r="CY719" s="44"/>
      <c r="CZ719" s="44"/>
    </row>
    <row r="720" spans="3:104" x14ac:dyDescent="0.25"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  <c r="AG720" s="44"/>
      <c r="AH720" s="44"/>
      <c r="AI720" s="44"/>
      <c r="AJ720" s="44"/>
      <c r="AK720" s="44"/>
      <c r="AL720" s="44"/>
      <c r="AM720" s="44"/>
      <c r="AN720" s="44"/>
      <c r="AO720" s="44"/>
      <c r="AP720" s="44"/>
      <c r="AQ720" s="44"/>
      <c r="AR720" s="44"/>
      <c r="AS720" s="44"/>
      <c r="AT720" s="44"/>
      <c r="AU720" s="44"/>
      <c r="AV720" s="44"/>
      <c r="AW720" s="44"/>
      <c r="AX720" s="44"/>
      <c r="AY720" s="44"/>
      <c r="AZ720" s="44"/>
      <c r="BA720" s="44"/>
      <c r="BB720" s="44"/>
      <c r="BC720" s="44"/>
      <c r="BD720" s="44"/>
      <c r="BE720" s="44"/>
      <c r="BF720" s="44"/>
      <c r="BG720" s="44"/>
      <c r="BH720" s="44"/>
      <c r="BI720" s="44"/>
      <c r="BJ720" s="44"/>
      <c r="BK720" s="44"/>
      <c r="BL720" s="44"/>
      <c r="BM720" s="44"/>
      <c r="BN720" s="44"/>
      <c r="BO720" s="44"/>
      <c r="BP720" s="44"/>
      <c r="BQ720" s="44"/>
      <c r="BR720" s="44"/>
      <c r="BS720" s="44"/>
      <c r="BT720" s="44"/>
      <c r="BU720" s="44"/>
      <c r="BV720" s="44"/>
      <c r="BW720" s="44"/>
      <c r="BX720" s="44"/>
      <c r="BY720" s="44"/>
      <c r="BZ720" s="44"/>
      <c r="CA720" s="44"/>
      <c r="CB720" s="44"/>
      <c r="CC720" s="44"/>
      <c r="CD720" s="44"/>
      <c r="CE720" s="44"/>
      <c r="CF720" s="44"/>
      <c r="CG720" s="44"/>
      <c r="CH720" s="44"/>
      <c r="CI720" s="44"/>
      <c r="CJ720" s="44"/>
      <c r="CK720" s="44"/>
      <c r="CL720" s="44"/>
      <c r="CM720" s="44"/>
      <c r="CN720" s="44"/>
      <c r="CO720" s="44"/>
      <c r="CP720" s="44"/>
      <c r="CQ720" s="44"/>
      <c r="CR720" s="44"/>
      <c r="CS720" s="44"/>
      <c r="CT720" s="44"/>
      <c r="CU720" s="44"/>
      <c r="CV720" s="44"/>
      <c r="CW720" s="44"/>
      <c r="CX720" s="44"/>
      <c r="CY720" s="44"/>
      <c r="CZ720" s="44"/>
    </row>
    <row r="721" spans="2:104" x14ac:dyDescent="0.25"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  <c r="AG721" s="44"/>
      <c r="AH721" s="44"/>
      <c r="AI721" s="44"/>
      <c r="AJ721" s="44"/>
      <c r="AK721" s="44"/>
      <c r="AL721" s="44"/>
      <c r="AM721" s="44"/>
      <c r="AN721" s="44"/>
      <c r="AO721" s="44"/>
      <c r="AP721" s="44"/>
      <c r="AQ721" s="44"/>
      <c r="AR721" s="44"/>
      <c r="AS721" s="44"/>
      <c r="AT721" s="44"/>
      <c r="AU721" s="44"/>
      <c r="AV721" s="44"/>
      <c r="AW721" s="44"/>
      <c r="AX721" s="44"/>
      <c r="AY721" s="44"/>
      <c r="AZ721" s="44"/>
      <c r="BA721" s="44"/>
      <c r="BB721" s="44"/>
      <c r="BC721" s="44"/>
      <c r="BD721" s="44"/>
      <c r="BE721" s="44"/>
      <c r="BF721" s="44"/>
      <c r="BG721" s="44"/>
      <c r="BH721" s="44"/>
      <c r="BI721" s="44"/>
      <c r="BJ721" s="44"/>
      <c r="BK721" s="44"/>
      <c r="BL721" s="44"/>
      <c r="BM721" s="44"/>
      <c r="BN721" s="44"/>
      <c r="BO721" s="44"/>
      <c r="BP721" s="44"/>
      <c r="BQ721" s="44"/>
      <c r="BR721" s="44"/>
      <c r="BS721" s="44"/>
      <c r="BT721" s="44"/>
      <c r="BU721" s="44"/>
      <c r="BV721" s="44"/>
      <c r="BW721" s="44"/>
      <c r="BX721" s="44"/>
      <c r="BY721" s="44"/>
      <c r="BZ721" s="44"/>
      <c r="CA721" s="44"/>
      <c r="CB721" s="44"/>
      <c r="CC721" s="44"/>
      <c r="CD721" s="44"/>
      <c r="CE721" s="44"/>
      <c r="CF721" s="44"/>
      <c r="CG721" s="44"/>
      <c r="CH721" s="44"/>
      <c r="CI721" s="44"/>
      <c r="CJ721" s="44"/>
      <c r="CK721" s="44"/>
      <c r="CL721" s="44"/>
      <c r="CM721" s="44"/>
      <c r="CN721" s="44"/>
      <c r="CO721" s="44"/>
      <c r="CP721" s="44"/>
      <c r="CQ721" s="44"/>
      <c r="CR721" s="44"/>
      <c r="CS721" s="44"/>
      <c r="CT721" s="44"/>
      <c r="CU721" s="44"/>
      <c r="CV721" s="44"/>
      <c r="CW721" s="44"/>
      <c r="CX721" s="44"/>
      <c r="CY721" s="44"/>
      <c r="CZ721" s="44"/>
    </row>
    <row r="722" spans="2:104" x14ac:dyDescent="0.25"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  <c r="AG722" s="44"/>
      <c r="AH722" s="44"/>
      <c r="AI722" s="44"/>
      <c r="AJ722" s="44"/>
      <c r="AK722" s="44"/>
      <c r="AL722" s="44"/>
      <c r="AM722" s="44"/>
      <c r="AN722" s="44"/>
      <c r="AO722" s="44"/>
      <c r="AP722" s="44"/>
      <c r="AQ722" s="44"/>
      <c r="AR722" s="44"/>
      <c r="AS722" s="44"/>
      <c r="AT722" s="44"/>
      <c r="AU722" s="44"/>
      <c r="AV722" s="44"/>
      <c r="AW722" s="44"/>
      <c r="AX722" s="44"/>
      <c r="AY722" s="44"/>
      <c r="AZ722" s="44"/>
      <c r="BA722" s="44"/>
      <c r="BB722" s="44"/>
      <c r="BC722" s="44"/>
      <c r="BD722" s="44"/>
      <c r="BE722" s="44"/>
      <c r="BF722" s="44"/>
      <c r="BG722" s="44"/>
      <c r="BH722" s="44"/>
      <c r="BI722" s="44"/>
      <c r="BJ722" s="44"/>
      <c r="BK722" s="44"/>
      <c r="BL722" s="44"/>
      <c r="BM722" s="44"/>
      <c r="BN722" s="44"/>
      <c r="BO722" s="44"/>
      <c r="BP722" s="44"/>
      <c r="BQ722" s="44"/>
      <c r="BR722" s="44"/>
      <c r="BS722" s="44"/>
      <c r="BT722" s="44"/>
      <c r="BU722" s="44"/>
      <c r="BV722" s="44"/>
      <c r="BW722" s="44"/>
      <c r="BX722" s="44"/>
      <c r="BY722" s="44"/>
      <c r="BZ722" s="44"/>
      <c r="CA722" s="44"/>
      <c r="CB722" s="44"/>
      <c r="CC722" s="44"/>
      <c r="CD722" s="44"/>
      <c r="CE722" s="44"/>
      <c r="CF722" s="44"/>
      <c r="CG722" s="44"/>
      <c r="CH722" s="44"/>
      <c r="CI722" s="44"/>
      <c r="CJ722" s="44"/>
      <c r="CK722" s="44"/>
      <c r="CL722" s="44"/>
      <c r="CM722" s="44"/>
      <c r="CN722" s="44"/>
      <c r="CO722" s="44"/>
      <c r="CP722" s="44"/>
      <c r="CQ722" s="44"/>
      <c r="CR722" s="44"/>
      <c r="CS722" s="44"/>
      <c r="CT722" s="44"/>
      <c r="CU722" s="44"/>
      <c r="CV722" s="44"/>
      <c r="CW722" s="44"/>
      <c r="CX722" s="44"/>
      <c r="CY722" s="44"/>
      <c r="CZ722" s="44"/>
    </row>
    <row r="723" spans="2:104" x14ac:dyDescent="0.25"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  <c r="AG723" s="44"/>
      <c r="AH723" s="44"/>
      <c r="AI723" s="44"/>
      <c r="AJ723" s="44"/>
      <c r="AK723" s="44"/>
      <c r="AL723" s="44"/>
      <c r="AM723" s="44"/>
      <c r="AN723" s="44"/>
      <c r="AO723" s="44"/>
      <c r="AP723" s="44"/>
      <c r="AQ723" s="44"/>
      <c r="AR723" s="44"/>
      <c r="AS723" s="44"/>
      <c r="AT723" s="44"/>
      <c r="AU723" s="44"/>
      <c r="AV723" s="44"/>
      <c r="AW723" s="44"/>
      <c r="AX723" s="44"/>
      <c r="AY723" s="44"/>
      <c r="AZ723" s="44"/>
      <c r="BA723" s="44"/>
      <c r="BB723" s="44"/>
      <c r="BC723" s="44"/>
      <c r="BD723" s="44"/>
      <c r="BE723" s="44"/>
      <c r="BF723" s="44"/>
      <c r="BG723" s="44"/>
      <c r="BH723" s="44"/>
      <c r="BI723" s="44"/>
      <c r="BJ723" s="44"/>
      <c r="BK723" s="44"/>
      <c r="BL723" s="44"/>
      <c r="BM723" s="44"/>
      <c r="BN723" s="44"/>
      <c r="BO723" s="44"/>
      <c r="BP723" s="44"/>
      <c r="BQ723" s="44"/>
      <c r="BR723" s="44"/>
      <c r="BS723" s="44"/>
      <c r="BT723" s="44"/>
      <c r="BU723" s="44"/>
      <c r="BV723" s="44"/>
      <c r="BW723" s="44"/>
      <c r="BX723" s="44"/>
      <c r="BY723" s="44"/>
      <c r="BZ723" s="44"/>
      <c r="CA723" s="44"/>
      <c r="CB723" s="44"/>
      <c r="CC723" s="44"/>
      <c r="CD723" s="44"/>
      <c r="CE723" s="44"/>
      <c r="CF723" s="44"/>
      <c r="CG723" s="44"/>
      <c r="CH723" s="44"/>
      <c r="CI723" s="44"/>
      <c r="CJ723" s="44"/>
      <c r="CK723" s="44"/>
      <c r="CL723" s="44"/>
      <c r="CM723" s="44"/>
      <c r="CN723" s="44"/>
      <c r="CO723" s="44"/>
      <c r="CP723" s="44"/>
      <c r="CQ723" s="44"/>
      <c r="CR723" s="44"/>
      <c r="CS723" s="44"/>
      <c r="CT723" s="44"/>
      <c r="CU723" s="44"/>
      <c r="CV723" s="44"/>
      <c r="CW723" s="44"/>
      <c r="CX723" s="44"/>
      <c r="CY723" s="44"/>
      <c r="CZ723" s="44"/>
    </row>
    <row r="724" spans="2:104" x14ac:dyDescent="0.25"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  <c r="AG724" s="44"/>
      <c r="AH724" s="44"/>
      <c r="AI724" s="44"/>
      <c r="AJ724" s="44"/>
      <c r="AK724" s="44"/>
      <c r="AL724" s="44"/>
      <c r="AM724" s="44"/>
      <c r="AN724" s="44"/>
      <c r="AO724" s="44"/>
      <c r="AP724" s="44"/>
      <c r="AQ724" s="44"/>
      <c r="AR724" s="44"/>
      <c r="AS724" s="44"/>
      <c r="AT724" s="44"/>
      <c r="AU724" s="44"/>
      <c r="AV724" s="44"/>
      <c r="AW724" s="44"/>
      <c r="AX724" s="44"/>
      <c r="AY724" s="44"/>
      <c r="AZ724" s="44"/>
      <c r="BA724" s="44"/>
      <c r="BB724" s="44"/>
      <c r="BC724" s="44"/>
      <c r="BD724" s="44"/>
      <c r="BE724" s="44"/>
      <c r="BF724" s="44"/>
      <c r="BG724" s="44"/>
      <c r="BH724" s="44"/>
      <c r="BI724" s="44"/>
      <c r="BJ724" s="44"/>
      <c r="BK724" s="44"/>
      <c r="BL724" s="44"/>
      <c r="BM724" s="44"/>
      <c r="BN724" s="44"/>
      <c r="BO724" s="44"/>
      <c r="BP724" s="44"/>
      <c r="BQ724" s="44"/>
      <c r="BR724" s="44"/>
      <c r="BS724" s="44"/>
      <c r="BT724" s="44"/>
      <c r="BU724" s="44"/>
      <c r="BV724" s="44"/>
      <c r="BW724" s="44"/>
      <c r="BX724" s="44"/>
      <c r="BY724" s="44"/>
      <c r="BZ724" s="44"/>
      <c r="CA724" s="44"/>
      <c r="CB724" s="44"/>
      <c r="CC724" s="44"/>
      <c r="CD724" s="44"/>
      <c r="CE724" s="44"/>
      <c r="CF724" s="44"/>
      <c r="CG724" s="44"/>
      <c r="CH724" s="44"/>
      <c r="CI724" s="44"/>
      <c r="CJ724" s="44"/>
      <c r="CK724" s="44"/>
      <c r="CL724" s="44"/>
      <c r="CM724" s="44"/>
      <c r="CN724" s="44"/>
      <c r="CO724" s="44"/>
      <c r="CP724" s="44"/>
      <c r="CQ724" s="44"/>
      <c r="CR724" s="44"/>
      <c r="CS724" s="44"/>
      <c r="CT724" s="44"/>
      <c r="CU724" s="44"/>
      <c r="CV724" s="44"/>
      <c r="CW724" s="44"/>
      <c r="CX724" s="44"/>
      <c r="CY724" s="44"/>
      <c r="CZ724" s="44"/>
    </row>
    <row r="725" spans="2:104" x14ac:dyDescent="0.25"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  <c r="AG725" s="44"/>
      <c r="AH725" s="44"/>
      <c r="AI725" s="44"/>
      <c r="AJ725" s="44"/>
      <c r="AK725" s="44"/>
      <c r="AL725" s="44"/>
      <c r="AM725" s="44"/>
      <c r="AN725" s="44"/>
      <c r="AO725" s="44"/>
      <c r="AP725" s="44"/>
      <c r="AQ725" s="44"/>
      <c r="AR725" s="44"/>
      <c r="AS725" s="44"/>
      <c r="AT725" s="44"/>
      <c r="AU725" s="44"/>
      <c r="AV725" s="44"/>
      <c r="AW725" s="44"/>
      <c r="AX725" s="44"/>
      <c r="AY725" s="44"/>
      <c r="AZ725" s="44"/>
      <c r="BA725" s="44"/>
      <c r="BB725" s="44"/>
      <c r="BC725" s="44"/>
      <c r="BD725" s="44"/>
      <c r="BE725" s="44"/>
      <c r="BF725" s="44"/>
      <c r="BG725" s="44"/>
      <c r="BH725" s="44"/>
      <c r="BI725" s="44"/>
      <c r="BJ725" s="44"/>
      <c r="BK725" s="44"/>
      <c r="BL725" s="44"/>
      <c r="BM725" s="44"/>
      <c r="BN725" s="44"/>
      <c r="BO725" s="44"/>
      <c r="BP725" s="44"/>
      <c r="BQ725" s="44"/>
      <c r="BR725" s="44"/>
      <c r="BS725" s="44"/>
      <c r="BT725" s="44"/>
      <c r="BU725" s="44"/>
      <c r="BV725" s="44"/>
      <c r="BW725" s="44"/>
      <c r="BX725" s="44"/>
      <c r="BY725" s="44"/>
      <c r="BZ725" s="44"/>
      <c r="CA725" s="44"/>
      <c r="CB725" s="44"/>
      <c r="CC725" s="44"/>
      <c r="CD725" s="44"/>
      <c r="CE725" s="44"/>
      <c r="CF725" s="44"/>
      <c r="CG725" s="44"/>
      <c r="CH725" s="44"/>
      <c r="CI725" s="44"/>
      <c r="CJ725" s="44"/>
      <c r="CK725" s="44"/>
      <c r="CL725" s="44"/>
      <c r="CM725" s="44"/>
      <c r="CN725" s="44"/>
      <c r="CO725" s="44"/>
      <c r="CP725" s="44"/>
      <c r="CQ725" s="44"/>
      <c r="CR725" s="44"/>
      <c r="CS725" s="44"/>
      <c r="CT725" s="44"/>
      <c r="CU725" s="44"/>
      <c r="CV725" s="44"/>
      <c r="CW725" s="44"/>
      <c r="CX725" s="44"/>
      <c r="CY725" s="44"/>
      <c r="CZ725" s="44"/>
    </row>
    <row r="726" spans="2:104" x14ac:dyDescent="0.25"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  <c r="AG726" s="44"/>
      <c r="AH726" s="44"/>
      <c r="AI726" s="44"/>
      <c r="AJ726" s="44"/>
      <c r="AK726" s="44"/>
      <c r="AL726" s="44"/>
      <c r="AM726" s="44"/>
      <c r="AN726" s="44"/>
      <c r="AO726" s="44"/>
      <c r="AP726" s="44"/>
      <c r="AQ726" s="44"/>
      <c r="AR726" s="44"/>
      <c r="AS726" s="44"/>
      <c r="AT726" s="44"/>
      <c r="AU726" s="44"/>
      <c r="AV726" s="44"/>
      <c r="AW726" s="44"/>
      <c r="AX726" s="44"/>
      <c r="AY726" s="44"/>
      <c r="AZ726" s="44"/>
      <c r="BA726" s="44"/>
      <c r="BB726" s="44"/>
      <c r="BC726" s="44"/>
      <c r="BD726" s="44"/>
      <c r="BE726" s="44"/>
      <c r="BF726" s="44"/>
      <c r="BG726" s="44"/>
      <c r="BH726" s="44"/>
      <c r="BI726" s="44"/>
      <c r="BJ726" s="44"/>
      <c r="BK726" s="44"/>
      <c r="BL726" s="44"/>
      <c r="BM726" s="44"/>
      <c r="BN726" s="44"/>
      <c r="BO726" s="44"/>
      <c r="BP726" s="44"/>
      <c r="BQ726" s="44"/>
      <c r="BR726" s="44"/>
      <c r="BS726" s="44"/>
      <c r="BT726" s="44"/>
      <c r="BU726" s="44"/>
      <c r="BV726" s="44"/>
      <c r="BW726" s="44"/>
      <c r="BX726" s="44"/>
      <c r="BY726" s="44"/>
      <c r="BZ726" s="44"/>
      <c r="CA726" s="44"/>
      <c r="CB726" s="44"/>
      <c r="CC726" s="44"/>
      <c r="CD726" s="44"/>
      <c r="CE726" s="44"/>
      <c r="CF726" s="44"/>
      <c r="CG726" s="44"/>
      <c r="CH726" s="44"/>
      <c r="CI726" s="44"/>
      <c r="CJ726" s="44"/>
      <c r="CK726" s="44"/>
      <c r="CL726" s="44"/>
      <c r="CM726" s="44"/>
      <c r="CN726" s="44"/>
      <c r="CO726" s="44"/>
      <c r="CP726" s="44"/>
      <c r="CQ726" s="44"/>
      <c r="CR726" s="44"/>
      <c r="CS726" s="44"/>
      <c r="CT726" s="44"/>
      <c r="CU726" s="44"/>
      <c r="CV726" s="44"/>
      <c r="CW726" s="44"/>
      <c r="CX726" s="44"/>
      <c r="CY726" s="44"/>
      <c r="CZ726" s="44"/>
    </row>
    <row r="727" spans="2:104" x14ac:dyDescent="0.25"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  <c r="AG727" s="44"/>
      <c r="AH727" s="44"/>
      <c r="AI727" s="44"/>
      <c r="AJ727" s="44"/>
      <c r="AK727" s="44"/>
      <c r="AL727" s="44"/>
      <c r="AM727" s="44"/>
      <c r="AN727" s="44"/>
      <c r="AO727" s="44"/>
      <c r="AP727" s="44"/>
      <c r="AQ727" s="44"/>
      <c r="AR727" s="44"/>
      <c r="AS727" s="44"/>
      <c r="AT727" s="44"/>
      <c r="AU727" s="44"/>
      <c r="AV727" s="44"/>
      <c r="AW727" s="44"/>
      <c r="AX727" s="44"/>
      <c r="AY727" s="44"/>
      <c r="AZ727" s="44"/>
      <c r="BA727" s="44"/>
      <c r="BB727" s="44"/>
      <c r="BC727" s="44"/>
      <c r="BD727" s="44"/>
      <c r="BE727" s="44"/>
      <c r="BF727" s="44"/>
      <c r="BG727" s="44"/>
      <c r="BH727" s="44"/>
      <c r="BI727" s="44"/>
      <c r="BJ727" s="44"/>
      <c r="BK727" s="44"/>
      <c r="BL727" s="44"/>
      <c r="BM727" s="44"/>
      <c r="BN727" s="44"/>
      <c r="BO727" s="44"/>
      <c r="BP727" s="44"/>
      <c r="BQ727" s="44"/>
      <c r="BR727" s="44"/>
      <c r="BS727" s="44"/>
      <c r="BT727" s="44"/>
      <c r="BU727" s="44"/>
      <c r="BV727" s="44"/>
      <c r="BW727" s="44"/>
      <c r="BX727" s="44"/>
      <c r="BY727" s="44"/>
      <c r="BZ727" s="44"/>
      <c r="CA727" s="44"/>
      <c r="CB727" s="44"/>
      <c r="CC727" s="44"/>
      <c r="CD727" s="44"/>
      <c r="CE727" s="44"/>
      <c r="CF727" s="44"/>
      <c r="CG727" s="44"/>
      <c r="CH727" s="44"/>
      <c r="CI727" s="44"/>
      <c r="CJ727" s="44"/>
      <c r="CK727" s="44"/>
      <c r="CL727" s="44"/>
      <c r="CM727" s="44"/>
      <c r="CN727" s="44"/>
      <c r="CO727" s="44"/>
      <c r="CP727" s="44"/>
      <c r="CQ727" s="44"/>
      <c r="CR727" s="44"/>
      <c r="CS727" s="44"/>
      <c r="CT727" s="44"/>
      <c r="CU727" s="44"/>
      <c r="CV727" s="44"/>
      <c r="CW727" s="44"/>
      <c r="CX727" s="44"/>
      <c r="CY727" s="44"/>
      <c r="CZ727" s="44"/>
    </row>
    <row r="728" spans="2:104" x14ac:dyDescent="0.25"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  <c r="AG728" s="44"/>
      <c r="AH728" s="44"/>
      <c r="AI728" s="44"/>
      <c r="AJ728" s="44"/>
      <c r="AK728" s="44"/>
      <c r="AL728" s="44"/>
      <c r="AM728" s="44"/>
      <c r="AN728" s="44"/>
      <c r="AO728" s="44"/>
      <c r="AP728" s="44"/>
      <c r="AQ728" s="44"/>
      <c r="AR728" s="44"/>
      <c r="AS728" s="44"/>
      <c r="AT728" s="44"/>
      <c r="AU728" s="44"/>
      <c r="AV728" s="44"/>
      <c r="AW728" s="44"/>
      <c r="AX728" s="44"/>
      <c r="AY728" s="44"/>
      <c r="AZ728" s="44"/>
      <c r="BA728" s="44"/>
      <c r="BB728" s="44"/>
      <c r="BC728" s="44"/>
      <c r="BD728" s="44"/>
      <c r="BE728" s="44"/>
      <c r="BF728" s="44"/>
      <c r="BG728" s="44"/>
      <c r="BH728" s="44"/>
      <c r="BI728" s="44"/>
      <c r="BJ728" s="44"/>
      <c r="BK728" s="44"/>
      <c r="BL728" s="44"/>
      <c r="BM728" s="44"/>
      <c r="BN728" s="44"/>
      <c r="BO728" s="44"/>
      <c r="BP728" s="44"/>
      <c r="BQ728" s="44"/>
      <c r="BR728" s="44"/>
      <c r="BS728" s="44"/>
      <c r="BT728" s="44"/>
      <c r="BU728" s="44"/>
      <c r="BV728" s="44"/>
      <c r="BW728" s="44"/>
      <c r="BX728" s="44"/>
      <c r="BY728" s="44"/>
      <c r="BZ728" s="44"/>
      <c r="CA728" s="44"/>
      <c r="CB728" s="44"/>
      <c r="CC728" s="44"/>
      <c r="CD728" s="44"/>
      <c r="CE728" s="44"/>
      <c r="CF728" s="44"/>
      <c r="CG728" s="44"/>
      <c r="CH728" s="44"/>
      <c r="CI728" s="44"/>
      <c r="CJ728" s="44"/>
      <c r="CK728" s="44"/>
      <c r="CL728" s="44"/>
      <c r="CM728" s="44"/>
      <c r="CN728" s="44"/>
      <c r="CO728" s="44"/>
      <c r="CP728" s="44"/>
      <c r="CQ728" s="44"/>
      <c r="CR728" s="44"/>
      <c r="CS728" s="44"/>
      <c r="CT728" s="44"/>
      <c r="CU728" s="44"/>
      <c r="CV728" s="44"/>
      <c r="CW728" s="44"/>
      <c r="CX728" s="44"/>
      <c r="CY728" s="44"/>
      <c r="CZ728" s="44"/>
    </row>
    <row r="729" spans="2:104" x14ac:dyDescent="0.25"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  <c r="AG729" s="44"/>
      <c r="AH729" s="44"/>
      <c r="AI729" s="44"/>
      <c r="AJ729" s="44"/>
      <c r="AK729" s="44"/>
      <c r="AL729" s="44"/>
      <c r="AM729" s="44"/>
      <c r="AN729" s="44"/>
      <c r="AO729" s="44"/>
      <c r="AP729" s="44"/>
      <c r="AQ729" s="44"/>
      <c r="AR729" s="44"/>
      <c r="AS729" s="44"/>
      <c r="AT729" s="44"/>
      <c r="AU729" s="44"/>
      <c r="AV729" s="44"/>
      <c r="AW729" s="44"/>
      <c r="AX729" s="44"/>
      <c r="AY729" s="44"/>
      <c r="AZ729" s="44"/>
      <c r="BA729" s="44"/>
      <c r="BB729" s="44"/>
      <c r="BC729" s="44"/>
      <c r="BD729" s="44"/>
      <c r="BE729" s="44"/>
      <c r="BF729" s="44"/>
      <c r="BG729" s="44"/>
      <c r="BH729" s="44"/>
      <c r="BI729" s="44"/>
      <c r="BJ729" s="44"/>
      <c r="BK729" s="44"/>
      <c r="BL729" s="44"/>
      <c r="BM729" s="44"/>
      <c r="BN729" s="44"/>
      <c r="BO729" s="44"/>
      <c r="BP729" s="44"/>
      <c r="BQ729" s="44"/>
      <c r="BR729" s="44"/>
      <c r="BS729" s="44"/>
      <c r="BT729" s="44"/>
      <c r="BU729" s="44"/>
      <c r="BV729" s="44"/>
      <c r="BW729" s="44"/>
      <c r="BX729" s="44"/>
      <c r="BY729" s="44"/>
      <c r="BZ729" s="44"/>
      <c r="CA729" s="44"/>
      <c r="CB729" s="44"/>
      <c r="CC729" s="44"/>
      <c r="CD729" s="44"/>
      <c r="CE729" s="44"/>
      <c r="CF729" s="44"/>
      <c r="CG729" s="44"/>
      <c r="CH729" s="44"/>
      <c r="CI729" s="44"/>
      <c r="CJ729" s="44"/>
      <c r="CK729" s="44"/>
      <c r="CL729" s="44"/>
      <c r="CM729" s="44"/>
      <c r="CN729" s="44"/>
      <c r="CO729" s="44"/>
      <c r="CP729" s="44"/>
      <c r="CQ729" s="44"/>
      <c r="CR729" s="44"/>
      <c r="CS729" s="44"/>
      <c r="CT729" s="44"/>
      <c r="CU729" s="44"/>
      <c r="CV729" s="44"/>
      <c r="CW729" s="44"/>
      <c r="CX729" s="44"/>
      <c r="CY729" s="44"/>
      <c r="CZ729" s="44"/>
    </row>
    <row r="730" spans="2:104" x14ac:dyDescent="0.25"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  <c r="AG730" s="44"/>
      <c r="AH730" s="44"/>
      <c r="AI730" s="44"/>
      <c r="AJ730" s="44"/>
      <c r="AK730" s="44"/>
      <c r="AL730" s="44"/>
      <c r="AM730" s="44"/>
      <c r="AN730" s="44"/>
      <c r="AO730" s="44"/>
      <c r="AP730" s="44"/>
      <c r="AQ730" s="44"/>
      <c r="AR730" s="44"/>
      <c r="AS730" s="44"/>
      <c r="AT730" s="44"/>
      <c r="AU730" s="44"/>
      <c r="AV730" s="44"/>
      <c r="AW730" s="44"/>
      <c r="AX730" s="44"/>
      <c r="AY730" s="44"/>
      <c r="AZ730" s="44"/>
      <c r="BA730" s="44"/>
      <c r="BB730" s="44"/>
      <c r="BC730" s="44"/>
      <c r="BD730" s="44"/>
      <c r="BE730" s="44"/>
      <c r="BF730" s="44"/>
      <c r="BG730" s="44"/>
      <c r="BH730" s="44"/>
      <c r="BI730" s="44"/>
      <c r="BJ730" s="44"/>
      <c r="BK730" s="44"/>
      <c r="BL730" s="44"/>
      <c r="BM730" s="44"/>
      <c r="BN730" s="44"/>
      <c r="BO730" s="44"/>
      <c r="BP730" s="44"/>
      <c r="BQ730" s="44"/>
      <c r="BR730" s="44"/>
      <c r="BS730" s="44"/>
      <c r="BT730" s="44"/>
      <c r="BU730" s="44"/>
      <c r="BV730" s="44"/>
      <c r="BW730" s="44"/>
      <c r="BX730" s="44"/>
      <c r="BY730" s="44"/>
      <c r="BZ730" s="44"/>
      <c r="CA730" s="44"/>
      <c r="CB730" s="44"/>
      <c r="CC730" s="44"/>
      <c r="CD730" s="44"/>
      <c r="CE730" s="44"/>
      <c r="CF730" s="44"/>
      <c r="CG730" s="44"/>
      <c r="CH730" s="44"/>
      <c r="CI730" s="44"/>
      <c r="CJ730" s="44"/>
      <c r="CK730" s="44"/>
      <c r="CL730" s="44"/>
      <c r="CM730" s="44"/>
      <c r="CN730" s="44"/>
      <c r="CO730" s="44"/>
      <c r="CP730" s="44"/>
      <c r="CQ730" s="44"/>
      <c r="CR730" s="44"/>
      <c r="CS730" s="44"/>
      <c r="CT730" s="44"/>
      <c r="CU730" s="44"/>
      <c r="CV730" s="44"/>
      <c r="CW730" s="44"/>
      <c r="CX730" s="44"/>
      <c r="CY730" s="44"/>
      <c r="CZ730" s="44"/>
    </row>
    <row r="731" spans="2:104" x14ac:dyDescent="0.25">
      <c r="B731" s="43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  <c r="AG731" s="44"/>
      <c r="AH731" s="44"/>
      <c r="AI731" s="44"/>
      <c r="AJ731" s="44"/>
      <c r="AK731" s="44"/>
      <c r="AL731" s="44"/>
      <c r="AM731" s="44"/>
      <c r="AN731" s="44"/>
      <c r="AO731" s="44"/>
      <c r="AP731" s="44"/>
      <c r="AQ731" s="44"/>
      <c r="AR731" s="44"/>
      <c r="AS731" s="44"/>
      <c r="AT731" s="44"/>
      <c r="AU731" s="44"/>
      <c r="AV731" s="44"/>
      <c r="AW731" s="44"/>
      <c r="AX731" s="44"/>
      <c r="AY731" s="44"/>
      <c r="AZ731" s="44"/>
      <c r="BA731" s="44"/>
      <c r="BB731" s="44"/>
      <c r="BC731" s="44"/>
      <c r="BD731" s="44"/>
      <c r="BE731" s="44"/>
      <c r="BF731" s="44"/>
      <c r="BG731" s="44"/>
      <c r="BH731" s="44"/>
      <c r="BI731" s="44"/>
      <c r="BJ731" s="44"/>
      <c r="BK731" s="44"/>
      <c r="BL731" s="44"/>
      <c r="BM731" s="44"/>
      <c r="BN731" s="44"/>
      <c r="BO731" s="44"/>
      <c r="BP731" s="44"/>
      <c r="BQ731" s="44"/>
      <c r="BR731" s="44"/>
      <c r="BS731" s="44"/>
      <c r="BT731" s="44"/>
      <c r="BU731" s="44"/>
      <c r="BV731" s="44"/>
      <c r="BW731" s="44"/>
      <c r="BX731" s="44"/>
      <c r="BY731" s="44"/>
      <c r="BZ731" s="44"/>
      <c r="CA731" s="44"/>
      <c r="CB731" s="44"/>
      <c r="CC731" s="44"/>
      <c r="CD731" s="44"/>
      <c r="CE731" s="44"/>
      <c r="CF731" s="44"/>
      <c r="CG731" s="44"/>
      <c r="CH731" s="44"/>
      <c r="CI731" s="44"/>
      <c r="CJ731" s="44"/>
      <c r="CK731" s="44"/>
      <c r="CL731" s="44"/>
      <c r="CM731" s="44"/>
      <c r="CN731" s="44"/>
      <c r="CO731" s="44"/>
      <c r="CP731" s="44"/>
      <c r="CQ731" s="44"/>
      <c r="CR731" s="44"/>
      <c r="CS731" s="44"/>
      <c r="CT731" s="44"/>
      <c r="CU731" s="44"/>
      <c r="CV731" s="44"/>
      <c r="CW731" s="44"/>
      <c r="CX731" s="44"/>
      <c r="CY731" s="44"/>
      <c r="CZ731" s="44"/>
    </row>
    <row r="732" spans="2:104" x14ac:dyDescent="0.25"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  <c r="AG732" s="44"/>
      <c r="AH732" s="44"/>
      <c r="AI732" s="44"/>
      <c r="AJ732" s="44"/>
      <c r="AK732" s="44"/>
      <c r="AL732" s="44"/>
      <c r="AM732" s="44"/>
      <c r="AN732" s="44"/>
      <c r="AO732" s="44"/>
      <c r="AP732" s="44"/>
      <c r="AQ732" s="44"/>
      <c r="AR732" s="44"/>
      <c r="AS732" s="44"/>
      <c r="AT732" s="44"/>
      <c r="AU732" s="44"/>
      <c r="AV732" s="44"/>
      <c r="AW732" s="44"/>
      <c r="AX732" s="44"/>
      <c r="AY732" s="44"/>
      <c r="AZ732" s="44"/>
      <c r="BA732" s="44"/>
      <c r="BB732" s="44"/>
      <c r="BC732" s="44"/>
      <c r="BD732" s="44"/>
      <c r="BE732" s="44"/>
      <c r="BF732" s="44"/>
      <c r="BG732" s="44"/>
      <c r="BH732" s="44"/>
      <c r="BI732" s="44"/>
      <c r="BJ732" s="44"/>
      <c r="BK732" s="44"/>
      <c r="BL732" s="44"/>
      <c r="BM732" s="44"/>
      <c r="BN732" s="44"/>
      <c r="BO732" s="44"/>
      <c r="BP732" s="44"/>
      <c r="BQ732" s="44"/>
      <c r="BR732" s="44"/>
      <c r="BS732" s="44"/>
      <c r="BT732" s="44"/>
      <c r="BU732" s="44"/>
      <c r="BV732" s="44"/>
      <c r="BW732" s="44"/>
      <c r="BX732" s="44"/>
      <c r="BY732" s="44"/>
      <c r="BZ732" s="44"/>
      <c r="CA732" s="44"/>
      <c r="CB732" s="44"/>
      <c r="CC732" s="44"/>
      <c r="CD732" s="44"/>
      <c r="CE732" s="44"/>
      <c r="CF732" s="44"/>
      <c r="CG732" s="44"/>
      <c r="CH732" s="44"/>
      <c r="CI732" s="44"/>
      <c r="CJ732" s="44"/>
      <c r="CK732" s="44"/>
      <c r="CL732" s="44"/>
      <c r="CM732" s="44"/>
      <c r="CN732" s="44"/>
      <c r="CO732" s="44"/>
      <c r="CP732" s="44"/>
      <c r="CQ732" s="44"/>
      <c r="CR732" s="44"/>
      <c r="CS732" s="44"/>
      <c r="CT732" s="44"/>
      <c r="CU732" s="44"/>
      <c r="CV732" s="44"/>
      <c r="CW732" s="44"/>
      <c r="CX732" s="44"/>
      <c r="CY732" s="44"/>
      <c r="CZ732" s="44"/>
    </row>
    <row r="733" spans="2:104" x14ac:dyDescent="0.25"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  <c r="AG733" s="44"/>
      <c r="AH733" s="44"/>
      <c r="AI733" s="44"/>
      <c r="AJ733" s="44"/>
      <c r="AK733" s="44"/>
      <c r="AL733" s="44"/>
      <c r="AM733" s="44"/>
      <c r="AN733" s="44"/>
      <c r="AO733" s="44"/>
      <c r="AP733" s="44"/>
      <c r="AQ733" s="44"/>
      <c r="AR733" s="44"/>
      <c r="AS733" s="44"/>
      <c r="AT733" s="44"/>
      <c r="AU733" s="44"/>
      <c r="AV733" s="44"/>
      <c r="AW733" s="44"/>
      <c r="AX733" s="44"/>
      <c r="AY733" s="44"/>
      <c r="AZ733" s="44"/>
      <c r="BA733" s="44"/>
      <c r="BB733" s="44"/>
      <c r="BC733" s="44"/>
      <c r="BD733" s="44"/>
      <c r="BE733" s="44"/>
      <c r="BF733" s="44"/>
      <c r="BG733" s="44"/>
      <c r="BH733" s="44"/>
      <c r="BI733" s="44"/>
      <c r="BJ733" s="44"/>
      <c r="BK733" s="44"/>
      <c r="BL733" s="44"/>
      <c r="BM733" s="44"/>
      <c r="BN733" s="44"/>
      <c r="BO733" s="44"/>
      <c r="BP733" s="44"/>
      <c r="BQ733" s="44"/>
      <c r="BR733" s="44"/>
      <c r="BS733" s="44"/>
      <c r="BT733" s="44"/>
      <c r="BU733" s="44"/>
      <c r="BV733" s="44"/>
      <c r="BW733" s="44"/>
      <c r="BX733" s="44"/>
      <c r="BY733" s="44"/>
      <c r="BZ733" s="44"/>
      <c r="CA733" s="44"/>
      <c r="CB733" s="44"/>
      <c r="CC733" s="44"/>
      <c r="CD733" s="44"/>
      <c r="CE733" s="44"/>
      <c r="CF733" s="44"/>
      <c r="CG733" s="44"/>
      <c r="CH733" s="44"/>
      <c r="CI733" s="44"/>
      <c r="CJ733" s="44"/>
      <c r="CK733" s="44"/>
      <c r="CL733" s="44"/>
      <c r="CM733" s="44"/>
      <c r="CN733" s="44"/>
      <c r="CO733" s="44"/>
      <c r="CP733" s="44"/>
      <c r="CQ733" s="44"/>
      <c r="CR733" s="44"/>
      <c r="CS733" s="44"/>
      <c r="CT733" s="44"/>
      <c r="CU733" s="44"/>
      <c r="CV733" s="44"/>
      <c r="CW733" s="44"/>
      <c r="CX733" s="44"/>
      <c r="CY733" s="44"/>
      <c r="CZ733" s="44"/>
    </row>
    <row r="734" spans="2:104" x14ac:dyDescent="0.25"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  <c r="AG734" s="44"/>
      <c r="AH734" s="44"/>
      <c r="AI734" s="44"/>
      <c r="AJ734" s="44"/>
      <c r="AK734" s="44"/>
      <c r="AL734" s="44"/>
      <c r="AM734" s="44"/>
      <c r="AN734" s="44"/>
      <c r="AO734" s="44"/>
      <c r="AP734" s="44"/>
      <c r="AQ734" s="44"/>
      <c r="AR734" s="44"/>
      <c r="AS734" s="44"/>
      <c r="AT734" s="44"/>
      <c r="AU734" s="44"/>
      <c r="AV734" s="44"/>
      <c r="AW734" s="44"/>
      <c r="AX734" s="44"/>
      <c r="AY734" s="44"/>
      <c r="AZ734" s="44"/>
      <c r="BA734" s="44"/>
      <c r="BB734" s="44"/>
      <c r="BC734" s="44"/>
      <c r="BD734" s="44"/>
      <c r="BE734" s="44"/>
      <c r="BF734" s="44"/>
      <c r="BG734" s="44"/>
      <c r="BH734" s="44"/>
      <c r="BI734" s="44"/>
      <c r="BJ734" s="44"/>
      <c r="BK734" s="44"/>
      <c r="BL734" s="44"/>
      <c r="BM734" s="44"/>
      <c r="BN734" s="44"/>
      <c r="BO734" s="44"/>
      <c r="BP734" s="44"/>
      <c r="BQ734" s="44"/>
      <c r="BR734" s="44"/>
      <c r="BS734" s="44"/>
      <c r="BT734" s="44"/>
      <c r="BU734" s="44"/>
      <c r="BV734" s="44"/>
      <c r="BW734" s="44"/>
      <c r="BX734" s="44"/>
      <c r="BY734" s="44"/>
      <c r="BZ734" s="44"/>
      <c r="CA734" s="44"/>
      <c r="CB734" s="44"/>
      <c r="CC734" s="44"/>
      <c r="CD734" s="44"/>
      <c r="CE734" s="44"/>
      <c r="CF734" s="44"/>
      <c r="CG734" s="44"/>
      <c r="CH734" s="44"/>
      <c r="CI734" s="44"/>
      <c r="CJ734" s="44"/>
      <c r="CK734" s="44"/>
      <c r="CL734" s="44"/>
      <c r="CM734" s="44"/>
      <c r="CN734" s="44"/>
      <c r="CO734" s="44"/>
      <c r="CP734" s="44"/>
      <c r="CQ734" s="44"/>
      <c r="CR734" s="44"/>
      <c r="CS734" s="44"/>
      <c r="CT734" s="44"/>
      <c r="CU734" s="44"/>
      <c r="CV734" s="44"/>
      <c r="CW734" s="44"/>
      <c r="CX734" s="44"/>
      <c r="CY734" s="44"/>
      <c r="CZ734" s="44"/>
    </row>
    <row r="735" spans="2:104" x14ac:dyDescent="0.25"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  <c r="AG735" s="44"/>
      <c r="AH735" s="44"/>
      <c r="AI735" s="44"/>
      <c r="AJ735" s="44"/>
      <c r="AK735" s="44"/>
      <c r="AL735" s="44"/>
      <c r="AM735" s="44"/>
      <c r="AN735" s="44"/>
      <c r="AO735" s="44"/>
      <c r="AP735" s="44"/>
      <c r="AQ735" s="44"/>
      <c r="AR735" s="44"/>
      <c r="AS735" s="44"/>
      <c r="AT735" s="44"/>
      <c r="AU735" s="44"/>
      <c r="AV735" s="44"/>
      <c r="AW735" s="44"/>
      <c r="AX735" s="44"/>
      <c r="AY735" s="44"/>
      <c r="AZ735" s="44"/>
      <c r="BA735" s="44"/>
      <c r="BB735" s="44"/>
      <c r="BC735" s="44"/>
      <c r="BD735" s="44"/>
      <c r="BE735" s="44"/>
      <c r="BF735" s="44"/>
      <c r="BG735" s="44"/>
      <c r="BH735" s="44"/>
      <c r="BI735" s="44"/>
      <c r="BJ735" s="44"/>
      <c r="BK735" s="44"/>
      <c r="BL735" s="44"/>
      <c r="BM735" s="44"/>
      <c r="BN735" s="44"/>
      <c r="BO735" s="44"/>
      <c r="BP735" s="44"/>
      <c r="BQ735" s="44"/>
      <c r="BR735" s="44"/>
      <c r="BS735" s="44"/>
      <c r="BT735" s="44"/>
      <c r="BU735" s="44"/>
      <c r="BV735" s="44"/>
      <c r="BW735" s="44"/>
      <c r="BX735" s="44"/>
      <c r="BY735" s="44"/>
      <c r="BZ735" s="44"/>
      <c r="CA735" s="44"/>
      <c r="CB735" s="44"/>
      <c r="CC735" s="44"/>
      <c r="CD735" s="44"/>
      <c r="CE735" s="44"/>
      <c r="CF735" s="44"/>
      <c r="CG735" s="44"/>
      <c r="CH735" s="44"/>
      <c r="CI735" s="44"/>
      <c r="CJ735" s="44"/>
      <c r="CK735" s="44"/>
      <c r="CL735" s="44"/>
      <c r="CM735" s="44"/>
      <c r="CN735" s="44"/>
      <c r="CO735" s="44"/>
      <c r="CP735" s="44"/>
      <c r="CQ735" s="44"/>
      <c r="CR735" s="44"/>
      <c r="CS735" s="44"/>
      <c r="CT735" s="44"/>
      <c r="CU735" s="44"/>
      <c r="CV735" s="44"/>
      <c r="CW735" s="44"/>
      <c r="CX735" s="44"/>
      <c r="CY735" s="44"/>
      <c r="CZ735" s="44"/>
    </row>
    <row r="736" spans="2:104" x14ac:dyDescent="0.25"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  <c r="AG736" s="44"/>
      <c r="AH736" s="44"/>
      <c r="AI736" s="44"/>
      <c r="AJ736" s="44"/>
      <c r="AK736" s="44"/>
      <c r="AL736" s="44"/>
      <c r="AM736" s="44"/>
      <c r="AN736" s="44"/>
      <c r="AO736" s="44"/>
      <c r="AP736" s="44"/>
      <c r="AQ736" s="44"/>
      <c r="AR736" s="44"/>
      <c r="AS736" s="44"/>
      <c r="AT736" s="44"/>
      <c r="AU736" s="44"/>
      <c r="AV736" s="44"/>
      <c r="AW736" s="44"/>
      <c r="AX736" s="44"/>
      <c r="AY736" s="44"/>
      <c r="AZ736" s="44"/>
      <c r="BA736" s="44"/>
      <c r="BB736" s="44"/>
      <c r="BC736" s="44"/>
      <c r="BD736" s="44"/>
      <c r="BE736" s="44"/>
      <c r="BF736" s="44"/>
      <c r="BG736" s="44"/>
      <c r="BH736" s="44"/>
      <c r="BI736" s="44"/>
      <c r="BJ736" s="44"/>
      <c r="BK736" s="44"/>
      <c r="BL736" s="44"/>
      <c r="BM736" s="44"/>
      <c r="BN736" s="44"/>
      <c r="BO736" s="44"/>
      <c r="BP736" s="44"/>
      <c r="BQ736" s="44"/>
      <c r="BR736" s="44"/>
      <c r="BS736" s="44"/>
      <c r="BT736" s="44"/>
      <c r="BU736" s="44"/>
      <c r="BV736" s="44"/>
      <c r="BW736" s="44"/>
      <c r="BX736" s="44"/>
      <c r="BY736" s="44"/>
      <c r="BZ736" s="44"/>
      <c r="CA736" s="44"/>
      <c r="CB736" s="44"/>
      <c r="CC736" s="44"/>
      <c r="CD736" s="44"/>
      <c r="CE736" s="44"/>
      <c r="CF736" s="44"/>
      <c r="CG736" s="44"/>
      <c r="CH736" s="44"/>
      <c r="CI736" s="44"/>
      <c r="CJ736" s="44"/>
      <c r="CK736" s="44"/>
      <c r="CL736" s="44"/>
      <c r="CM736" s="44"/>
      <c r="CN736" s="44"/>
      <c r="CO736" s="44"/>
      <c r="CP736" s="44"/>
      <c r="CQ736" s="44"/>
      <c r="CR736" s="44"/>
      <c r="CS736" s="44"/>
      <c r="CT736" s="44"/>
      <c r="CU736" s="44"/>
      <c r="CV736" s="44"/>
      <c r="CW736" s="44"/>
      <c r="CX736" s="44"/>
      <c r="CY736" s="44"/>
      <c r="CZ736" s="44"/>
    </row>
    <row r="737" spans="3:104" x14ac:dyDescent="0.25"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  <c r="AG737" s="44"/>
      <c r="AH737" s="44"/>
      <c r="AI737" s="44"/>
      <c r="AJ737" s="44"/>
      <c r="AK737" s="44"/>
      <c r="AL737" s="44"/>
      <c r="AM737" s="44"/>
      <c r="AN737" s="44"/>
      <c r="AO737" s="44"/>
      <c r="AP737" s="44"/>
      <c r="AQ737" s="44"/>
      <c r="AR737" s="44"/>
      <c r="AS737" s="44"/>
      <c r="AT737" s="44"/>
      <c r="AU737" s="44"/>
      <c r="AV737" s="44"/>
      <c r="AW737" s="44"/>
      <c r="AX737" s="44"/>
      <c r="AY737" s="44"/>
      <c r="AZ737" s="44"/>
      <c r="BA737" s="44"/>
      <c r="BB737" s="44"/>
      <c r="BC737" s="44"/>
      <c r="BD737" s="44"/>
      <c r="BE737" s="44"/>
      <c r="BF737" s="44"/>
      <c r="BG737" s="44"/>
      <c r="BH737" s="44"/>
      <c r="BI737" s="44"/>
      <c r="BJ737" s="44"/>
      <c r="BK737" s="44"/>
      <c r="BL737" s="44"/>
      <c r="BM737" s="44"/>
      <c r="BN737" s="44"/>
      <c r="BO737" s="44"/>
      <c r="BP737" s="44"/>
      <c r="BQ737" s="44"/>
      <c r="BR737" s="44"/>
      <c r="BS737" s="44"/>
      <c r="BT737" s="44"/>
      <c r="BU737" s="44"/>
      <c r="BV737" s="44"/>
      <c r="BW737" s="44"/>
      <c r="BX737" s="44"/>
      <c r="BY737" s="44"/>
      <c r="BZ737" s="44"/>
      <c r="CA737" s="44"/>
      <c r="CB737" s="44"/>
      <c r="CC737" s="44"/>
      <c r="CD737" s="44"/>
      <c r="CE737" s="44"/>
      <c r="CF737" s="44"/>
      <c r="CG737" s="44"/>
      <c r="CH737" s="44"/>
      <c r="CI737" s="44"/>
      <c r="CJ737" s="44"/>
      <c r="CK737" s="44"/>
      <c r="CL737" s="44"/>
      <c r="CM737" s="44"/>
      <c r="CN737" s="44"/>
      <c r="CO737" s="44"/>
      <c r="CP737" s="44"/>
      <c r="CQ737" s="44"/>
      <c r="CR737" s="44"/>
      <c r="CS737" s="44"/>
      <c r="CT737" s="44"/>
      <c r="CU737" s="44"/>
      <c r="CV737" s="44"/>
      <c r="CW737" s="44"/>
      <c r="CX737" s="44"/>
      <c r="CY737" s="44"/>
      <c r="CZ737" s="44"/>
    </row>
    <row r="738" spans="3:104" x14ac:dyDescent="0.25"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  <c r="AG738" s="44"/>
      <c r="AH738" s="44"/>
      <c r="AI738" s="44"/>
      <c r="AJ738" s="44"/>
      <c r="AK738" s="44"/>
      <c r="AL738" s="44"/>
      <c r="AM738" s="44"/>
      <c r="AN738" s="44"/>
      <c r="AO738" s="44"/>
      <c r="AP738" s="44"/>
      <c r="AQ738" s="44"/>
      <c r="AR738" s="44"/>
      <c r="AS738" s="44"/>
      <c r="AT738" s="44"/>
      <c r="AU738" s="44"/>
      <c r="AV738" s="44"/>
      <c r="AW738" s="44"/>
      <c r="AX738" s="44"/>
      <c r="AY738" s="44"/>
      <c r="AZ738" s="44"/>
      <c r="BA738" s="44"/>
      <c r="BB738" s="44"/>
      <c r="BC738" s="44"/>
      <c r="BD738" s="44"/>
      <c r="BE738" s="44"/>
      <c r="BF738" s="44"/>
      <c r="BG738" s="44"/>
      <c r="BH738" s="44"/>
      <c r="BI738" s="44"/>
      <c r="BJ738" s="44"/>
      <c r="BK738" s="44"/>
      <c r="BL738" s="44"/>
      <c r="BM738" s="44"/>
      <c r="BN738" s="44"/>
      <c r="BO738" s="44"/>
      <c r="BP738" s="44"/>
      <c r="BQ738" s="44"/>
      <c r="BR738" s="44"/>
      <c r="BS738" s="44"/>
      <c r="BT738" s="44"/>
      <c r="BU738" s="44"/>
      <c r="BV738" s="44"/>
      <c r="BW738" s="44"/>
      <c r="BX738" s="44"/>
      <c r="BY738" s="44"/>
      <c r="BZ738" s="44"/>
      <c r="CA738" s="44"/>
      <c r="CB738" s="44"/>
      <c r="CC738" s="44"/>
      <c r="CD738" s="44"/>
      <c r="CE738" s="44"/>
      <c r="CF738" s="44"/>
      <c r="CG738" s="44"/>
      <c r="CH738" s="44"/>
      <c r="CI738" s="44"/>
      <c r="CJ738" s="44"/>
      <c r="CK738" s="44"/>
      <c r="CL738" s="44"/>
      <c r="CM738" s="44"/>
      <c r="CN738" s="44"/>
      <c r="CO738" s="44"/>
      <c r="CP738" s="44"/>
      <c r="CQ738" s="44"/>
      <c r="CR738" s="44"/>
      <c r="CS738" s="44"/>
      <c r="CT738" s="44"/>
      <c r="CU738" s="44"/>
      <c r="CV738" s="44"/>
      <c r="CW738" s="44"/>
      <c r="CX738" s="44"/>
      <c r="CY738" s="44"/>
      <c r="CZ738" s="44"/>
    </row>
    <row r="739" spans="3:104" x14ac:dyDescent="0.25"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  <c r="AG739" s="44"/>
      <c r="AH739" s="44"/>
      <c r="AI739" s="44"/>
      <c r="AJ739" s="44"/>
      <c r="AK739" s="44"/>
      <c r="AL739" s="44"/>
      <c r="AM739" s="44"/>
      <c r="AN739" s="44"/>
      <c r="AO739" s="44"/>
      <c r="AP739" s="44"/>
      <c r="AQ739" s="44"/>
      <c r="AR739" s="44"/>
      <c r="AS739" s="44"/>
      <c r="AT739" s="44"/>
      <c r="AU739" s="44"/>
      <c r="AV739" s="44"/>
      <c r="AW739" s="44"/>
      <c r="AX739" s="44"/>
      <c r="AY739" s="44"/>
      <c r="AZ739" s="44"/>
      <c r="BA739" s="44"/>
      <c r="BB739" s="44"/>
      <c r="BC739" s="44"/>
      <c r="BD739" s="44"/>
      <c r="BE739" s="44"/>
      <c r="BF739" s="44"/>
      <c r="BG739" s="44"/>
      <c r="BH739" s="44"/>
      <c r="BI739" s="44"/>
      <c r="BJ739" s="44"/>
      <c r="BK739" s="44"/>
      <c r="BL739" s="44"/>
      <c r="BM739" s="44"/>
      <c r="BN739" s="44"/>
      <c r="BO739" s="44"/>
      <c r="BP739" s="44"/>
      <c r="BQ739" s="44"/>
      <c r="BR739" s="44"/>
      <c r="BS739" s="44"/>
      <c r="BT739" s="44"/>
      <c r="BU739" s="44"/>
      <c r="BV739" s="44"/>
      <c r="BW739" s="44"/>
      <c r="BX739" s="44"/>
      <c r="BY739" s="44"/>
      <c r="BZ739" s="44"/>
      <c r="CA739" s="44"/>
      <c r="CB739" s="44"/>
      <c r="CC739" s="44"/>
      <c r="CD739" s="44"/>
      <c r="CE739" s="44"/>
      <c r="CF739" s="44"/>
      <c r="CG739" s="44"/>
      <c r="CH739" s="44"/>
      <c r="CI739" s="44"/>
      <c r="CJ739" s="44"/>
      <c r="CK739" s="44"/>
      <c r="CL739" s="44"/>
      <c r="CM739" s="44"/>
      <c r="CN739" s="44"/>
      <c r="CO739" s="44"/>
      <c r="CP739" s="44"/>
      <c r="CQ739" s="44"/>
      <c r="CR739" s="44"/>
      <c r="CS739" s="44"/>
      <c r="CT739" s="44"/>
      <c r="CU739" s="44"/>
      <c r="CV739" s="44"/>
      <c r="CW739" s="44"/>
      <c r="CX739" s="44"/>
      <c r="CY739" s="44"/>
      <c r="CZ739" s="44"/>
    </row>
    <row r="740" spans="3:104" x14ac:dyDescent="0.25"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  <c r="AG740" s="44"/>
      <c r="AH740" s="44"/>
      <c r="AI740" s="44"/>
      <c r="AJ740" s="44"/>
      <c r="AK740" s="44"/>
      <c r="AL740" s="44"/>
      <c r="AM740" s="44"/>
      <c r="AN740" s="44"/>
      <c r="AO740" s="44"/>
      <c r="AP740" s="44"/>
      <c r="AQ740" s="44"/>
      <c r="AR740" s="44"/>
      <c r="AS740" s="44"/>
      <c r="AT740" s="44"/>
      <c r="AU740" s="44"/>
      <c r="AV740" s="44"/>
      <c r="AW740" s="44"/>
      <c r="AX740" s="44"/>
      <c r="AY740" s="44"/>
      <c r="AZ740" s="44"/>
      <c r="BA740" s="44"/>
      <c r="BB740" s="44"/>
      <c r="BC740" s="44"/>
      <c r="BD740" s="44"/>
      <c r="BE740" s="44"/>
      <c r="BF740" s="44"/>
      <c r="BG740" s="44"/>
      <c r="BH740" s="44"/>
      <c r="BI740" s="44"/>
      <c r="BJ740" s="44"/>
      <c r="BK740" s="44"/>
      <c r="BL740" s="44"/>
      <c r="BM740" s="44"/>
      <c r="BN740" s="44"/>
      <c r="BO740" s="44"/>
      <c r="BP740" s="44"/>
      <c r="BQ740" s="44"/>
      <c r="BR740" s="44"/>
      <c r="BS740" s="44"/>
      <c r="BT740" s="44"/>
      <c r="BU740" s="44"/>
      <c r="BV740" s="44"/>
      <c r="BW740" s="44"/>
      <c r="BX740" s="44"/>
      <c r="BY740" s="44"/>
      <c r="BZ740" s="44"/>
      <c r="CA740" s="44"/>
      <c r="CB740" s="44"/>
      <c r="CC740" s="44"/>
      <c r="CD740" s="44"/>
      <c r="CE740" s="44"/>
      <c r="CF740" s="44"/>
      <c r="CG740" s="44"/>
      <c r="CH740" s="44"/>
      <c r="CI740" s="44"/>
      <c r="CJ740" s="44"/>
      <c r="CK740" s="44"/>
      <c r="CL740" s="44"/>
      <c r="CM740" s="44"/>
      <c r="CN740" s="44"/>
      <c r="CO740" s="44"/>
      <c r="CP740" s="44"/>
      <c r="CQ740" s="44"/>
      <c r="CR740" s="44"/>
      <c r="CS740" s="44"/>
      <c r="CT740" s="44"/>
      <c r="CU740" s="44"/>
      <c r="CV740" s="44"/>
      <c r="CW740" s="44"/>
      <c r="CX740" s="44"/>
      <c r="CY740" s="44"/>
      <c r="CZ740" s="44"/>
    </row>
    <row r="741" spans="3:104" x14ac:dyDescent="0.25"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  <c r="AG741" s="44"/>
      <c r="AH741" s="44"/>
      <c r="AI741" s="44"/>
      <c r="AJ741" s="44"/>
      <c r="AK741" s="44"/>
      <c r="AL741" s="44"/>
      <c r="AM741" s="44"/>
      <c r="AN741" s="44"/>
      <c r="AO741" s="44"/>
      <c r="AP741" s="44"/>
      <c r="AQ741" s="44"/>
      <c r="AR741" s="44"/>
      <c r="AS741" s="44"/>
      <c r="AT741" s="44"/>
      <c r="AU741" s="44"/>
      <c r="AV741" s="44"/>
      <c r="AW741" s="44"/>
      <c r="AX741" s="44"/>
      <c r="AY741" s="44"/>
      <c r="AZ741" s="44"/>
      <c r="BA741" s="44"/>
      <c r="BB741" s="44"/>
      <c r="BC741" s="44"/>
      <c r="BD741" s="44"/>
      <c r="BE741" s="44"/>
      <c r="BF741" s="44"/>
      <c r="BG741" s="44"/>
      <c r="BH741" s="44"/>
      <c r="BI741" s="44"/>
      <c r="BJ741" s="44"/>
      <c r="BK741" s="44"/>
      <c r="BL741" s="44"/>
      <c r="BM741" s="44"/>
      <c r="BN741" s="44"/>
      <c r="BO741" s="44"/>
      <c r="BP741" s="44"/>
      <c r="BQ741" s="44"/>
      <c r="BR741" s="44"/>
      <c r="BS741" s="44"/>
      <c r="BT741" s="44"/>
      <c r="BU741" s="44"/>
      <c r="BV741" s="44"/>
      <c r="BW741" s="44"/>
      <c r="BX741" s="44"/>
      <c r="BY741" s="44"/>
      <c r="BZ741" s="44"/>
      <c r="CA741" s="44"/>
      <c r="CB741" s="44"/>
      <c r="CC741" s="44"/>
      <c r="CD741" s="44"/>
      <c r="CE741" s="44"/>
      <c r="CF741" s="44"/>
      <c r="CG741" s="44"/>
      <c r="CH741" s="44"/>
      <c r="CI741" s="44"/>
      <c r="CJ741" s="44"/>
      <c r="CK741" s="44"/>
      <c r="CL741" s="44"/>
      <c r="CM741" s="44"/>
      <c r="CN741" s="44"/>
      <c r="CO741" s="44"/>
      <c r="CP741" s="44"/>
      <c r="CQ741" s="44"/>
      <c r="CR741" s="44"/>
      <c r="CS741" s="44"/>
      <c r="CT741" s="44"/>
      <c r="CU741" s="44"/>
      <c r="CV741" s="44"/>
      <c r="CW741" s="44"/>
      <c r="CX741" s="44"/>
      <c r="CY741" s="44"/>
      <c r="CZ741" s="44"/>
    </row>
    <row r="742" spans="3:104" x14ac:dyDescent="0.25"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  <c r="AG742" s="44"/>
      <c r="AH742" s="44"/>
      <c r="AI742" s="44"/>
      <c r="AJ742" s="44"/>
      <c r="AK742" s="44"/>
      <c r="AL742" s="44"/>
      <c r="AM742" s="44"/>
      <c r="AN742" s="44"/>
      <c r="AO742" s="44"/>
      <c r="AP742" s="44"/>
      <c r="AQ742" s="44"/>
      <c r="AR742" s="44"/>
      <c r="AS742" s="44"/>
      <c r="AT742" s="44"/>
      <c r="AU742" s="44"/>
      <c r="AV742" s="44"/>
      <c r="AW742" s="44"/>
      <c r="AX742" s="44"/>
      <c r="AY742" s="44"/>
      <c r="AZ742" s="44"/>
      <c r="BA742" s="44"/>
      <c r="BB742" s="44"/>
      <c r="BC742" s="44"/>
      <c r="BD742" s="44"/>
      <c r="BE742" s="44"/>
      <c r="BF742" s="44"/>
      <c r="BG742" s="44"/>
      <c r="BH742" s="44"/>
      <c r="BI742" s="44"/>
      <c r="BJ742" s="44"/>
      <c r="BK742" s="44"/>
      <c r="BL742" s="44"/>
      <c r="BM742" s="44"/>
      <c r="BN742" s="44"/>
      <c r="BO742" s="44"/>
      <c r="BP742" s="44"/>
      <c r="BQ742" s="44"/>
      <c r="BR742" s="44"/>
      <c r="BS742" s="44"/>
      <c r="BT742" s="44"/>
      <c r="BU742" s="44"/>
      <c r="BV742" s="44"/>
      <c r="BW742" s="44"/>
      <c r="BX742" s="44"/>
      <c r="BY742" s="44"/>
      <c r="BZ742" s="44"/>
      <c r="CA742" s="44"/>
      <c r="CB742" s="44"/>
      <c r="CC742" s="44"/>
      <c r="CD742" s="44"/>
      <c r="CE742" s="44"/>
      <c r="CF742" s="44"/>
      <c r="CG742" s="44"/>
      <c r="CH742" s="44"/>
      <c r="CI742" s="44"/>
      <c r="CJ742" s="44"/>
      <c r="CK742" s="44"/>
      <c r="CL742" s="44"/>
      <c r="CM742" s="44"/>
      <c r="CN742" s="44"/>
      <c r="CO742" s="44"/>
      <c r="CP742" s="44"/>
      <c r="CQ742" s="44"/>
      <c r="CR742" s="44"/>
      <c r="CS742" s="44"/>
      <c r="CT742" s="44"/>
      <c r="CU742" s="44"/>
      <c r="CV742" s="44"/>
      <c r="CW742" s="44"/>
      <c r="CX742" s="44"/>
      <c r="CY742" s="44"/>
      <c r="CZ742" s="44"/>
    </row>
    <row r="743" spans="3:104" x14ac:dyDescent="0.25"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  <c r="AG743" s="44"/>
      <c r="AH743" s="44"/>
      <c r="AI743" s="44"/>
      <c r="AJ743" s="44"/>
      <c r="AK743" s="44"/>
      <c r="AL743" s="44"/>
      <c r="AM743" s="44"/>
      <c r="AN743" s="44"/>
      <c r="AO743" s="44"/>
      <c r="AP743" s="44"/>
      <c r="AQ743" s="44"/>
      <c r="AR743" s="44"/>
      <c r="AS743" s="44"/>
      <c r="AT743" s="44"/>
      <c r="AU743" s="44"/>
      <c r="AV743" s="44"/>
      <c r="AW743" s="44"/>
      <c r="AX743" s="44"/>
      <c r="AY743" s="44"/>
      <c r="AZ743" s="44"/>
      <c r="BA743" s="44"/>
      <c r="BB743" s="44"/>
      <c r="BC743" s="44"/>
      <c r="BD743" s="44"/>
      <c r="BE743" s="44"/>
      <c r="BF743" s="44"/>
      <c r="BG743" s="44"/>
      <c r="BH743" s="44"/>
      <c r="BI743" s="44"/>
      <c r="BJ743" s="44"/>
      <c r="BK743" s="44"/>
      <c r="BL743" s="44"/>
      <c r="BM743" s="44"/>
      <c r="BN743" s="44"/>
      <c r="BO743" s="44"/>
      <c r="BP743" s="44"/>
      <c r="BQ743" s="44"/>
      <c r="BR743" s="44"/>
      <c r="BS743" s="44"/>
      <c r="BT743" s="44"/>
      <c r="BU743" s="44"/>
      <c r="BV743" s="44"/>
      <c r="BW743" s="44"/>
      <c r="BX743" s="44"/>
      <c r="BY743" s="44"/>
      <c r="BZ743" s="44"/>
      <c r="CA743" s="44"/>
      <c r="CB743" s="44"/>
      <c r="CC743" s="44"/>
      <c r="CD743" s="44"/>
      <c r="CE743" s="44"/>
      <c r="CF743" s="44"/>
      <c r="CG743" s="44"/>
      <c r="CH743" s="44"/>
      <c r="CI743" s="44"/>
      <c r="CJ743" s="44"/>
      <c r="CK743" s="44"/>
      <c r="CL743" s="44"/>
      <c r="CM743" s="44"/>
      <c r="CN743" s="44"/>
      <c r="CO743" s="44"/>
      <c r="CP743" s="44"/>
      <c r="CQ743" s="44"/>
      <c r="CR743" s="44"/>
      <c r="CS743" s="44"/>
      <c r="CT743" s="44"/>
      <c r="CU743" s="44"/>
      <c r="CV743" s="44"/>
      <c r="CW743" s="44"/>
      <c r="CX743" s="44"/>
      <c r="CY743" s="44"/>
      <c r="CZ743" s="44"/>
    </row>
    <row r="744" spans="3:104" x14ac:dyDescent="0.25"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  <c r="AG744" s="44"/>
      <c r="AH744" s="44"/>
      <c r="AI744" s="44"/>
      <c r="AJ744" s="44"/>
      <c r="AK744" s="44"/>
      <c r="AL744" s="44"/>
      <c r="AM744" s="44"/>
      <c r="AN744" s="44"/>
      <c r="AO744" s="44"/>
      <c r="AP744" s="44"/>
      <c r="AQ744" s="44"/>
      <c r="AR744" s="44"/>
      <c r="AS744" s="44"/>
      <c r="AT744" s="44"/>
      <c r="AU744" s="44"/>
      <c r="AV744" s="44"/>
      <c r="AW744" s="44"/>
      <c r="AX744" s="44"/>
      <c r="AY744" s="44"/>
      <c r="AZ744" s="44"/>
      <c r="BA744" s="44"/>
      <c r="BB744" s="44"/>
      <c r="BC744" s="44"/>
      <c r="BD744" s="44"/>
      <c r="BE744" s="44"/>
      <c r="BF744" s="44"/>
      <c r="BG744" s="44"/>
      <c r="BH744" s="44"/>
      <c r="BI744" s="44"/>
      <c r="BJ744" s="44"/>
      <c r="BK744" s="44"/>
      <c r="BL744" s="44"/>
      <c r="BM744" s="44"/>
      <c r="BN744" s="44"/>
      <c r="BO744" s="44"/>
      <c r="BP744" s="44"/>
      <c r="BQ744" s="44"/>
      <c r="BR744" s="44"/>
      <c r="BS744" s="44"/>
      <c r="BT744" s="44"/>
      <c r="BU744" s="44"/>
      <c r="BV744" s="44"/>
      <c r="BW744" s="44"/>
      <c r="BX744" s="44"/>
      <c r="BY744" s="44"/>
      <c r="BZ744" s="44"/>
      <c r="CA744" s="44"/>
      <c r="CB744" s="44"/>
      <c r="CC744" s="44"/>
      <c r="CD744" s="44"/>
      <c r="CE744" s="44"/>
      <c r="CF744" s="44"/>
      <c r="CG744" s="44"/>
      <c r="CH744" s="44"/>
      <c r="CI744" s="44"/>
      <c r="CJ744" s="44"/>
      <c r="CK744" s="44"/>
      <c r="CL744" s="44"/>
      <c r="CM744" s="44"/>
      <c r="CN744" s="44"/>
      <c r="CO744" s="44"/>
      <c r="CP744" s="44"/>
      <c r="CQ744" s="44"/>
      <c r="CR744" s="44"/>
      <c r="CS744" s="44"/>
      <c r="CT744" s="44"/>
      <c r="CU744" s="44"/>
      <c r="CV744" s="44"/>
      <c r="CW744" s="44"/>
      <c r="CX744" s="44"/>
      <c r="CY744" s="44"/>
      <c r="CZ744" s="44"/>
    </row>
    <row r="745" spans="3:104" x14ac:dyDescent="0.25"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  <c r="AG745" s="44"/>
      <c r="AH745" s="44"/>
      <c r="AI745" s="44"/>
      <c r="AJ745" s="44"/>
      <c r="AK745" s="44"/>
      <c r="AL745" s="44"/>
      <c r="AM745" s="44"/>
      <c r="AN745" s="44"/>
      <c r="AO745" s="44"/>
      <c r="AP745" s="44"/>
      <c r="AQ745" s="44"/>
      <c r="AR745" s="44"/>
      <c r="AS745" s="44"/>
      <c r="AT745" s="44"/>
      <c r="AU745" s="44"/>
      <c r="AV745" s="44"/>
      <c r="AW745" s="44"/>
      <c r="AX745" s="44"/>
      <c r="AY745" s="44"/>
      <c r="AZ745" s="44"/>
      <c r="BA745" s="44"/>
      <c r="BB745" s="44"/>
      <c r="BC745" s="44"/>
      <c r="BD745" s="44"/>
      <c r="BE745" s="44"/>
      <c r="BF745" s="44"/>
      <c r="BG745" s="44"/>
      <c r="BH745" s="44"/>
      <c r="BI745" s="44"/>
      <c r="BJ745" s="44"/>
      <c r="BK745" s="44"/>
      <c r="BL745" s="44"/>
      <c r="BM745" s="44"/>
      <c r="BN745" s="44"/>
      <c r="BO745" s="44"/>
      <c r="BP745" s="44"/>
      <c r="BQ745" s="44"/>
      <c r="BR745" s="44"/>
      <c r="BS745" s="44"/>
      <c r="BT745" s="44"/>
      <c r="BU745" s="44"/>
      <c r="BV745" s="44"/>
      <c r="BW745" s="44"/>
      <c r="BX745" s="44"/>
      <c r="BY745" s="44"/>
      <c r="BZ745" s="44"/>
      <c r="CA745" s="44"/>
      <c r="CB745" s="44"/>
      <c r="CC745" s="44"/>
      <c r="CD745" s="44"/>
      <c r="CE745" s="44"/>
      <c r="CF745" s="44"/>
      <c r="CG745" s="44"/>
      <c r="CH745" s="44"/>
      <c r="CI745" s="44"/>
      <c r="CJ745" s="44"/>
      <c r="CK745" s="44"/>
      <c r="CL745" s="44"/>
      <c r="CM745" s="44"/>
      <c r="CN745" s="44"/>
      <c r="CO745" s="44"/>
      <c r="CP745" s="44"/>
      <c r="CQ745" s="44"/>
      <c r="CR745" s="44"/>
      <c r="CS745" s="44"/>
      <c r="CT745" s="44"/>
      <c r="CU745" s="44"/>
      <c r="CV745" s="44"/>
      <c r="CW745" s="44"/>
      <c r="CX745" s="44"/>
      <c r="CY745" s="44"/>
      <c r="CZ745" s="44"/>
    </row>
    <row r="746" spans="3:104" x14ac:dyDescent="0.25"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  <c r="AG746" s="44"/>
      <c r="AH746" s="44"/>
      <c r="AI746" s="44"/>
      <c r="AJ746" s="44"/>
      <c r="AK746" s="44"/>
      <c r="AL746" s="44"/>
      <c r="AM746" s="44"/>
      <c r="AN746" s="44"/>
      <c r="AO746" s="44"/>
      <c r="AP746" s="44"/>
      <c r="AQ746" s="44"/>
      <c r="AR746" s="44"/>
      <c r="AS746" s="44"/>
      <c r="AT746" s="44"/>
      <c r="AU746" s="44"/>
      <c r="AV746" s="44"/>
      <c r="AW746" s="44"/>
      <c r="AX746" s="44"/>
      <c r="AY746" s="44"/>
      <c r="AZ746" s="44"/>
      <c r="BA746" s="44"/>
      <c r="BB746" s="44"/>
      <c r="BC746" s="44"/>
      <c r="BD746" s="44"/>
      <c r="BE746" s="44"/>
      <c r="BF746" s="44"/>
      <c r="BG746" s="44"/>
      <c r="BH746" s="44"/>
      <c r="BI746" s="44"/>
      <c r="BJ746" s="44"/>
      <c r="BK746" s="44"/>
      <c r="BL746" s="44"/>
      <c r="BM746" s="44"/>
      <c r="BN746" s="44"/>
      <c r="BO746" s="44"/>
      <c r="BP746" s="44"/>
      <c r="BQ746" s="44"/>
      <c r="BR746" s="44"/>
      <c r="BS746" s="44"/>
      <c r="BT746" s="44"/>
      <c r="BU746" s="44"/>
      <c r="BV746" s="44"/>
      <c r="BW746" s="44"/>
      <c r="BX746" s="44"/>
      <c r="BY746" s="44"/>
      <c r="BZ746" s="44"/>
      <c r="CA746" s="44"/>
      <c r="CB746" s="44"/>
      <c r="CC746" s="44"/>
      <c r="CD746" s="44"/>
      <c r="CE746" s="44"/>
      <c r="CF746" s="44"/>
      <c r="CG746" s="44"/>
      <c r="CH746" s="44"/>
      <c r="CI746" s="44"/>
      <c r="CJ746" s="44"/>
      <c r="CK746" s="44"/>
      <c r="CL746" s="44"/>
      <c r="CM746" s="44"/>
      <c r="CN746" s="44"/>
      <c r="CO746" s="44"/>
      <c r="CP746" s="44"/>
      <c r="CQ746" s="44"/>
      <c r="CR746" s="44"/>
      <c r="CS746" s="44"/>
      <c r="CT746" s="44"/>
      <c r="CU746" s="44"/>
      <c r="CV746" s="44"/>
      <c r="CW746" s="44"/>
      <c r="CX746" s="44"/>
      <c r="CY746" s="44"/>
      <c r="CZ746" s="44"/>
    </row>
    <row r="747" spans="3:104" x14ac:dyDescent="0.25"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  <c r="AG747" s="44"/>
      <c r="AH747" s="44"/>
      <c r="AI747" s="44"/>
      <c r="AJ747" s="44"/>
      <c r="AK747" s="44"/>
      <c r="AL747" s="44"/>
      <c r="AM747" s="44"/>
      <c r="AN747" s="44"/>
      <c r="AO747" s="44"/>
      <c r="AP747" s="44"/>
      <c r="AQ747" s="44"/>
      <c r="AR747" s="44"/>
      <c r="AS747" s="44"/>
      <c r="AT747" s="44"/>
      <c r="AU747" s="44"/>
      <c r="AV747" s="44"/>
      <c r="AW747" s="44"/>
      <c r="AX747" s="44"/>
      <c r="AY747" s="44"/>
      <c r="AZ747" s="44"/>
      <c r="BA747" s="44"/>
      <c r="BB747" s="44"/>
      <c r="BC747" s="44"/>
      <c r="BD747" s="44"/>
      <c r="BE747" s="44"/>
      <c r="BF747" s="44"/>
      <c r="BG747" s="44"/>
      <c r="BH747" s="44"/>
      <c r="BI747" s="44"/>
      <c r="BJ747" s="44"/>
      <c r="BK747" s="44"/>
      <c r="BL747" s="44"/>
      <c r="BM747" s="44"/>
      <c r="BN747" s="44"/>
      <c r="BO747" s="44"/>
      <c r="BP747" s="44"/>
      <c r="BQ747" s="44"/>
      <c r="BR747" s="44"/>
      <c r="BS747" s="44"/>
      <c r="BT747" s="44"/>
      <c r="BU747" s="44"/>
      <c r="BV747" s="44"/>
      <c r="BW747" s="44"/>
      <c r="BX747" s="44"/>
      <c r="BY747" s="44"/>
      <c r="BZ747" s="44"/>
      <c r="CA747" s="44"/>
      <c r="CB747" s="44"/>
      <c r="CC747" s="44"/>
      <c r="CD747" s="44"/>
      <c r="CE747" s="44"/>
      <c r="CF747" s="44"/>
      <c r="CG747" s="44"/>
      <c r="CH747" s="44"/>
      <c r="CI747" s="44"/>
      <c r="CJ747" s="44"/>
      <c r="CK747" s="44"/>
      <c r="CL747" s="44"/>
      <c r="CM747" s="44"/>
      <c r="CN747" s="44"/>
      <c r="CO747" s="44"/>
      <c r="CP747" s="44"/>
      <c r="CQ747" s="44"/>
      <c r="CR747" s="44"/>
      <c r="CS747" s="44"/>
      <c r="CT747" s="44"/>
      <c r="CU747" s="44"/>
      <c r="CV747" s="44"/>
      <c r="CW747" s="44"/>
      <c r="CX747" s="44"/>
      <c r="CY747" s="44"/>
      <c r="CZ747" s="44"/>
    </row>
    <row r="748" spans="3:104" x14ac:dyDescent="0.25"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  <c r="AG748" s="44"/>
      <c r="AH748" s="44"/>
      <c r="AI748" s="44"/>
      <c r="AJ748" s="44"/>
      <c r="AK748" s="44"/>
      <c r="AL748" s="44"/>
      <c r="AM748" s="44"/>
      <c r="AN748" s="44"/>
      <c r="AO748" s="44"/>
      <c r="AP748" s="44"/>
      <c r="AQ748" s="44"/>
      <c r="AR748" s="44"/>
      <c r="AS748" s="44"/>
      <c r="AT748" s="44"/>
      <c r="AU748" s="44"/>
      <c r="AV748" s="44"/>
      <c r="AW748" s="44"/>
      <c r="AX748" s="44"/>
      <c r="AY748" s="44"/>
      <c r="AZ748" s="44"/>
      <c r="BA748" s="44"/>
      <c r="BB748" s="44"/>
      <c r="BC748" s="44"/>
      <c r="BD748" s="44"/>
      <c r="BE748" s="44"/>
      <c r="BF748" s="44"/>
      <c r="BG748" s="44"/>
      <c r="BH748" s="44"/>
      <c r="BI748" s="44"/>
      <c r="BJ748" s="44"/>
      <c r="BK748" s="44"/>
      <c r="BL748" s="44"/>
      <c r="BM748" s="44"/>
      <c r="BN748" s="44"/>
      <c r="BO748" s="44"/>
      <c r="BP748" s="44"/>
      <c r="BQ748" s="44"/>
      <c r="BR748" s="44"/>
      <c r="BS748" s="44"/>
      <c r="BT748" s="44"/>
      <c r="BU748" s="44"/>
      <c r="BV748" s="44"/>
      <c r="BW748" s="44"/>
      <c r="BX748" s="44"/>
      <c r="BY748" s="44"/>
      <c r="BZ748" s="44"/>
      <c r="CA748" s="44"/>
      <c r="CB748" s="44"/>
      <c r="CC748" s="44"/>
      <c r="CD748" s="44"/>
      <c r="CE748" s="44"/>
      <c r="CF748" s="44"/>
      <c r="CG748" s="44"/>
      <c r="CH748" s="44"/>
      <c r="CI748" s="44"/>
      <c r="CJ748" s="44"/>
      <c r="CK748" s="44"/>
      <c r="CL748" s="44"/>
      <c r="CM748" s="44"/>
      <c r="CN748" s="44"/>
      <c r="CO748" s="44"/>
      <c r="CP748" s="44"/>
      <c r="CQ748" s="44"/>
      <c r="CR748" s="44"/>
      <c r="CS748" s="44"/>
      <c r="CT748" s="44"/>
      <c r="CU748" s="44"/>
      <c r="CV748" s="44"/>
      <c r="CW748" s="44"/>
      <c r="CX748" s="44"/>
      <c r="CY748" s="44"/>
      <c r="CZ748" s="44"/>
    </row>
    <row r="749" spans="3:104" x14ac:dyDescent="0.25"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  <c r="AG749" s="44"/>
      <c r="AH749" s="44"/>
      <c r="AI749" s="44"/>
      <c r="AJ749" s="44"/>
      <c r="AK749" s="44"/>
      <c r="AL749" s="44"/>
      <c r="AM749" s="44"/>
      <c r="AN749" s="44"/>
      <c r="AO749" s="44"/>
      <c r="AP749" s="44"/>
      <c r="AQ749" s="44"/>
      <c r="AR749" s="44"/>
      <c r="AS749" s="44"/>
      <c r="AT749" s="44"/>
      <c r="AU749" s="44"/>
      <c r="AV749" s="44"/>
      <c r="AW749" s="44"/>
      <c r="AX749" s="44"/>
      <c r="AY749" s="44"/>
      <c r="AZ749" s="44"/>
      <c r="BA749" s="44"/>
      <c r="BB749" s="44"/>
      <c r="BC749" s="44"/>
      <c r="BD749" s="44"/>
      <c r="BE749" s="44"/>
      <c r="BF749" s="44"/>
      <c r="BG749" s="44"/>
      <c r="BH749" s="44"/>
      <c r="BI749" s="44"/>
      <c r="BJ749" s="44"/>
      <c r="BK749" s="44"/>
      <c r="BL749" s="44"/>
      <c r="BM749" s="44"/>
      <c r="BN749" s="44"/>
      <c r="BO749" s="44"/>
      <c r="BP749" s="44"/>
      <c r="BQ749" s="44"/>
      <c r="BR749" s="44"/>
      <c r="BS749" s="44"/>
      <c r="BT749" s="44"/>
      <c r="BU749" s="44"/>
      <c r="BV749" s="44"/>
      <c r="BW749" s="44"/>
      <c r="BX749" s="44"/>
      <c r="BY749" s="44"/>
      <c r="BZ749" s="44"/>
      <c r="CA749" s="44"/>
      <c r="CB749" s="44"/>
      <c r="CC749" s="44"/>
      <c r="CD749" s="44"/>
      <c r="CE749" s="44"/>
      <c r="CF749" s="44"/>
      <c r="CG749" s="44"/>
      <c r="CH749" s="44"/>
      <c r="CI749" s="44"/>
      <c r="CJ749" s="44"/>
      <c r="CK749" s="44"/>
      <c r="CL749" s="44"/>
      <c r="CM749" s="44"/>
      <c r="CN749" s="44"/>
      <c r="CO749" s="44"/>
      <c r="CP749" s="44"/>
      <c r="CQ749" s="44"/>
      <c r="CR749" s="44"/>
      <c r="CS749" s="44"/>
      <c r="CT749" s="44"/>
      <c r="CU749" s="44"/>
      <c r="CV749" s="44"/>
      <c r="CW749" s="44"/>
      <c r="CX749" s="44"/>
      <c r="CY749" s="44"/>
      <c r="CZ749" s="44"/>
    </row>
    <row r="750" spans="3:104" x14ac:dyDescent="0.25"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  <c r="AG750" s="44"/>
      <c r="AH750" s="44"/>
      <c r="AI750" s="44"/>
      <c r="AJ750" s="44"/>
      <c r="AK750" s="44"/>
      <c r="AL750" s="44"/>
      <c r="AM750" s="44"/>
      <c r="AN750" s="44"/>
      <c r="AO750" s="44"/>
      <c r="AP750" s="44"/>
      <c r="AQ750" s="44"/>
      <c r="AR750" s="44"/>
      <c r="AS750" s="44"/>
      <c r="AT750" s="44"/>
      <c r="AU750" s="44"/>
      <c r="AV750" s="44"/>
      <c r="AW750" s="44"/>
      <c r="AX750" s="44"/>
      <c r="AY750" s="44"/>
      <c r="AZ750" s="44"/>
      <c r="BA750" s="44"/>
      <c r="BB750" s="44"/>
      <c r="BC750" s="44"/>
      <c r="BD750" s="44"/>
      <c r="BE750" s="44"/>
      <c r="BF750" s="44"/>
      <c r="BG750" s="44"/>
      <c r="BH750" s="44"/>
      <c r="BI750" s="44"/>
      <c r="BJ750" s="44"/>
      <c r="BK750" s="44"/>
      <c r="BL750" s="44"/>
      <c r="BM750" s="44"/>
      <c r="BN750" s="44"/>
      <c r="BO750" s="44"/>
      <c r="BP750" s="44"/>
      <c r="BQ750" s="44"/>
      <c r="BR750" s="44"/>
      <c r="BS750" s="44"/>
      <c r="BT750" s="44"/>
      <c r="BU750" s="44"/>
      <c r="BV750" s="44"/>
      <c r="BW750" s="44"/>
      <c r="BX750" s="44"/>
      <c r="BY750" s="44"/>
      <c r="BZ750" s="44"/>
      <c r="CA750" s="44"/>
      <c r="CB750" s="44"/>
      <c r="CC750" s="44"/>
      <c r="CD750" s="44"/>
      <c r="CE750" s="44"/>
      <c r="CF750" s="44"/>
      <c r="CG750" s="44"/>
      <c r="CH750" s="44"/>
      <c r="CI750" s="44"/>
      <c r="CJ750" s="44"/>
      <c r="CK750" s="44"/>
      <c r="CL750" s="44"/>
      <c r="CM750" s="44"/>
      <c r="CN750" s="44"/>
      <c r="CO750" s="44"/>
      <c r="CP750" s="44"/>
      <c r="CQ750" s="44"/>
      <c r="CR750" s="44"/>
      <c r="CS750" s="44"/>
      <c r="CT750" s="44"/>
      <c r="CU750" s="44"/>
      <c r="CV750" s="44"/>
      <c r="CW750" s="44"/>
      <c r="CX750" s="44"/>
      <c r="CY750" s="44"/>
      <c r="CZ750" s="44"/>
    </row>
    <row r="751" spans="3:104" x14ac:dyDescent="0.25"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  <c r="AG751" s="44"/>
      <c r="AH751" s="44"/>
      <c r="AI751" s="44"/>
      <c r="AJ751" s="44"/>
      <c r="AK751" s="44"/>
      <c r="AL751" s="44"/>
      <c r="AM751" s="44"/>
      <c r="AN751" s="44"/>
      <c r="AO751" s="44"/>
      <c r="AP751" s="44"/>
      <c r="AQ751" s="44"/>
      <c r="AR751" s="44"/>
      <c r="AS751" s="44"/>
      <c r="AT751" s="44"/>
      <c r="AU751" s="44"/>
      <c r="AV751" s="44"/>
      <c r="AW751" s="44"/>
      <c r="AX751" s="44"/>
      <c r="AY751" s="44"/>
      <c r="AZ751" s="44"/>
      <c r="BA751" s="44"/>
      <c r="BB751" s="44"/>
      <c r="BC751" s="44"/>
      <c r="BD751" s="44"/>
      <c r="BE751" s="44"/>
      <c r="BF751" s="44"/>
      <c r="BG751" s="44"/>
      <c r="BH751" s="44"/>
      <c r="BI751" s="44"/>
      <c r="BJ751" s="44"/>
      <c r="BK751" s="44"/>
      <c r="BL751" s="44"/>
      <c r="BM751" s="44"/>
      <c r="BN751" s="44"/>
      <c r="BO751" s="44"/>
      <c r="BP751" s="44"/>
      <c r="BQ751" s="44"/>
      <c r="BR751" s="44"/>
      <c r="BS751" s="44"/>
      <c r="BT751" s="44"/>
      <c r="BU751" s="44"/>
      <c r="BV751" s="44"/>
      <c r="BW751" s="44"/>
      <c r="BX751" s="44"/>
      <c r="BY751" s="44"/>
      <c r="BZ751" s="44"/>
      <c r="CA751" s="44"/>
      <c r="CB751" s="44"/>
      <c r="CC751" s="44"/>
      <c r="CD751" s="44"/>
      <c r="CE751" s="44"/>
      <c r="CF751" s="44"/>
      <c r="CG751" s="44"/>
      <c r="CH751" s="44"/>
      <c r="CI751" s="44"/>
      <c r="CJ751" s="44"/>
      <c r="CK751" s="44"/>
      <c r="CL751" s="44"/>
      <c r="CM751" s="44"/>
      <c r="CN751" s="44"/>
      <c r="CO751" s="44"/>
      <c r="CP751" s="44"/>
      <c r="CQ751" s="44"/>
      <c r="CR751" s="44"/>
      <c r="CS751" s="44"/>
      <c r="CT751" s="44"/>
      <c r="CU751" s="44"/>
      <c r="CV751" s="44"/>
      <c r="CW751" s="44"/>
      <c r="CX751" s="44"/>
      <c r="CY751" s="44"/>
      <c r="CZ751" s="44"/>
    </row>
    <row r="752" spans="3:104" x14ac:dyDescent="0.25"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  <c r="AG752" s="44"/>
      <c r="AH752" s="44"/>
      <c r="AI752" s="44"/>
      <c r="AJ752" s="44"/>
      <c r="AK752" s="44"/>
      <c r="AL752" s="44"/>
      <c r="AM752" s="44"/>
      <c r="AN752" s="44"/>
      <c r="AO752" s="44"/>
      <c r="AP752" s="44"/>
      <c r="AQ752" s="44"/>
      <c r="AR752" s="44"/>
      <c r="AS752" s="44"/>
      <c r="AT752" s="44"/>
      <c r="AU752" s="44"/>
      <c r="AV752" s="44"/>
      <c r="AW752" s="44"/>
      <c r="AX752" s="44"/>
      <c r="AY752" s="44"/>
      <c r="AZ752" s="44"/>
      <c r="BA752" s="44"/>
      <c r="BB752" s="44"/>
      <c r="BC752" s="44"/>
      <c r="BD752" s="44"/>
      <c r="BE752" s="44"/>
      <c r="BF752" s="44"/>
      <c r="BG752" s="44"/>
      <c r="BH752" s="44"/>
      <c r="BI752" s="44"/>
      <c r="BJ752" s="44"/>
      <c r="BK752" s="44"/>
      <c r="BL752" s="44"/>
      <c r="BM752" s="44"/>
      <c r="BN752" s="44"/>
      <c r="BO752" s="44"/>
      <c r="BP752" s="44"/>
      <c r="BQ752" s="44"/>
      <c r="BR752" s="44"/>
      <c r="BS752" s="44"/>
      <c r="BT752" s="44"/>
      <c r="BU752" s="44"/>
      <c r="BV752" s="44"/>
      <c r="BW752" s="44"/>
      <c r="BX752" s="44"/>
      <c r="BY752" s="44"/>
      <c r="BZ752" s="44"/>
      <c r="CA752" s="44"/>
      <c r="CB752" s="44"/>
      <c r="CC752" s="44"/>
      <c r="CD752" s="44"/>
      <c r="CE752" s="44"/>
      <c r="CF752" s="44"/>
      <c r="CG752" s="44"/>
      <c r="CH752" s="44"/>
      <c r="CI752" s="44"/>
      <c r="CJ752" s="44"/>
      <c r="CK752" s="44"/>
      <c r="CL752" s="44"/>
      <c r="CM752" s="44"/>
      <c r="CN752" s="44"/>
      <c r="CO752" s="44"/>
      <c r="CP752" s="44"/>
      <c r="CQ752" s="44"/>
      <c r="CR752" s="44"/>
      <c r="CS752" s="44"/>
      <c r="CT752" s="44"/>
      <c r="CU752" s="44"/>
      <c r="CV752" s="44"/>
      <c r="CW752" s="44"/>
      <c r="CX752" s="44"/>
      <c r="CY752" s="44"/>
      <c r="CZ752" s="44"/>
    </row>
    <row r="753" spans="2:104" x14ac:dyDescent="0.25"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  <c r="AG753" s="44"/>
      <c r="AH753" s="44"/>
      <c r="AI753" s="44"/>
      <c r="AJ753" s="44"/>
      <c r="AK753" s="44"/>
      <c r="AL753" s="44"/>
      <c r="AM753" s="44"/>
      <c r="AN753" s="44"/>
      <c r="AO753" s="44"/>
      <c r="AP753" s="44"/>
      <c r="AQ753" s="44"/>
      <c r="AR753" s="44"/>
      <c r="AS753" s="44"/>
      <c r="AT753" s="44"/>
      <c r="AU753" s="44"/>
      <c r="AV753" s="44"/>
      <c r="AW753" s="44"/>
      <c r="AX753" s="44"/>
      <c r="AY753" s="44"/>
      <c r="AZ753" s="44"/>
      <c r="BA753" s="44"/>
      <c r="BB753" s="44"/>
      <c r="BC753" s="44"/>
      <c r="BD753" s="44"/>
      <c r="BE753" s="44"/>
      <c r="BF753" s="44"/>
      <c r="BG753" s="44"/>
      <c r="BH753" s="44"/>
      <c r="BI753" s="44"/>
      <c r="BJ753" s="44"/>
      <c r="BK753" s="44"/>
      <c r="BL753" s="44"/>
      <c r="BM753" s="44"/>
      <c r="BN753" s="44"/>
      <c r="BO753" s="44"/>
      <c r="BP753" s="44"/>
      <c r="BQ753" s="44"/>
      <c r="BR753" s="44"/>
      <c r="BS753" s="44"/>
      <c r="BT753" s="44"/>
      <c r="BU753" s="44"/>
      <c r="BV753" s="44"/>
      <c r="BW753" s="44"/>
      <c r="BX753" s="44"/>
      <c r="BY753" s="44"/>
      <c r="BZ753" s="44"/>
      <c r="CA753" s="44"/>
      <c r="CB753" s="44"/>
      <c r="CC753" s="44"/>
      <c r="CD753" s="44"/>
      <c r="CE753" s="44"/>
      <c r="CF753" s="44"/>
      <c r="CG753" s="44"/>
      <c r="CH753" s="44"/>
      <c r="CI753" s="44"/>
      <c r="CJ753" s="44"/>
      <c r="CK753" s="44"/>
      <c r="CL753" s="44"/>
      <c r="CM753" s="44"/>
      <c r="CN753" s="44"/>
      <c r="CO753" s="44"/>
      <c r="CP753" s="44"/>
      <c r="CQ753" s="44"/>
      <c r="CR753" s="44"/>
      <c r="CS753" s="44"/>
      <c r="CT753" s="44"/>
      <c r="CU753" s="44"/>
      <c r="CV753" s="44"/>
      <c r="CW753" s="44"/>
      <c r="CX753" s="44"/>
      <c r="CY753" s="44"/>
      <c r="CZ753" s="44"/>
    </row>
    <row r="754" spans="2:104" x14ac:dyDescent="0.25"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  <c r="AG754" s="44"/>
      <c r="AH754" s="44"/>
      <c r="AI754" s="44"/>
      <c r="AJ754" s="44"/>
      <c r="AK754" s="44"/>
      <c r="AL754" s="44"/>
      <c r="AM754" s="44"/>
      <c r="AN754" s="44"/>
      <c r="AO754" s="44"/>
      <c r="AP754" s="44"/>
      <c r="AQ754" s="44"/>
      <c r="AR754" s="44"/>
      <c r="AS754" s="44"/>
      <c r="AT754" s="44"/>
      <c r="AU754" s="44"/>
      <c r="AV754" s="44"/>
      <c r="AW754" s="44"/>
      <c r="AX754" s="44"/>
      <c r="AY754" s="44"/>
      <c r="AZ754" s="44"/>
      <c r="BA754" s="44"/>
      <c r="BB754" s="44"/>
      <c r="BC754" s="44"/>
      <c r="BD754" s="44"/>
      <c r="BE754" s="44"/>
      <c r="BF754" s="44"/>
      <c r="BG754" s="44"/>
      <c r="BH754" s="44"/>
      <c r="BI754" s="44"/>
      <c r="BJ754" s="44"/>
      <c r="BK754" s="44"/>
      <c r="BL754" s="44"/>
      <c r="BM754" s="44"/>
      <c r="BN754" s="44"/>
      <c r="BO754" s="44"/>
      <c r="BP754" s="44"/>
      <c r="BQ754" s="44"/>
      <c r="BR754" s="44"/>
      <c r="BS754" s="44"/>
      <c r="BT754" s="44"/>
      <c r="BU754" s="44"/>
      <c r="BV754" s="44"/>
      <c r="BW754" s="44"/>
      <c r="BX754" s="44"/>
      <c r="BY754" s="44"/>
      <c r="BZ754" s="44"/>
      <c r="CA754" s="44"/>
      <c r="CB754" s="44"/>
      <c r="CC754" s="44"/>
      <c r="CD754" s="44"/>
      <c r="CE754" s="44"/>
      <c r="CF754" s="44"/>
      <c r="CG754" s="44"/>
      <c r="CH754" s="44"/>
      <c r="CI754" s="44"/>
      <c r="CJ754" s="44"/>
      <c r="CK754" s="44"/>
      <c r="CL754" s="44"/>
      <c r="CM754" s="44"/>
      <c r="CN754" s="44"/>
      <c r="CO754" s="44"/>
      <c r="CP754" s="44"/>
      <c r="CQ754" s="44"/>
      <c r="CR754" s="44"/>
      <c r="CS754" s="44"/>
      <c r="CT754" s="44"/>
      <c r="CU754" s="44"/>
      <c r="CV754" s="44"/>
      <c r="CW754" s="44"/>
      <c r="CX754" s="44"/>
      <c r="CY754" s="44"/>
      <c r="CZ754" s="44"/>
    </row>
    <row r="755" spans="2:104" x14ac:dyDescent="0.25"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  <c r="AG755" s="44"/>
      <c r="AH755" s="44"/>
      <c r="AI755" s="44"/>
      <c r="AJ755" s="44"/>
      <c r="AK755" s="44"/>
      <c r="AL755" s="44"/>
      <c r="AM755" s="44"/>
      <c r="AN755" s="44"/>
      <c r="AO755" s="44"/>
      <c r="AP755" s="44"/>
      <c r="AQ755" s="44"/>
      <c r="AR755" s="44"/>
      <c r="AS755" s="44"/>
      <c r="AT755" s="44"/>
      <c r="AU755" s="44"/>
      <c r="AV755" s="44"/>
      <c r="AW755" s="44"/>
      <c r="AX755" s="44"/>
      <c r="AY755" s="44"/>
      <c r="AZ755" s="44"/>
      <c r="BA755" s="44"/>
      <c r="BB755" s="44"/>
      <c r="BC755" s="44"/>
      <c r="BD755" s="44"/>
      <c r="BE755" s="44"/>
      <c r="BF755" s="44"/>
      <c r="BG755" s="44"/>
      <c r="BH755" s="44"/>
      <c r="BI755" s="44"/>
      <c r="BJ755" s="44"/>
      <c r="BK755" s="44"/>
      <c r="BL755" s="44"/>
      <c r="BM755" s="44"/>
      <c r="BN755" s="44"/>
      <c r="BO755" s="44"/>
      <c r="BP755" s="44"/>
      <c r="BQ755" s="44"/>
      <c r="BR755" s="44"/>
      <c r="BS755" s="44"/>
      <c r="BT755" s="44"/>
      <c r="BU755" s="44"/>
      <c r="BV755" s="44"/>
      <c r="BW755" s="44"/>
      <c r="BX755" s="44"/>
      <c r="BY755" s="44"/>
      <c r="BZ755" s="44"/>
      <c r="CA755" s="44"/>
      <c r="CB755" s="44"/>
      <c r="CC755" s="44"/>
      <c r="CD755" s="44"/>
      <c r="CE755" s="44"/>
      <c r="CF755" s="44"/>
      <c r="CG755" s="44"/>
      <c r="CH755" s="44"/>
      <c r="CI755" s="44"/>
      <c r="CJ755" s="44"/>
      <c r="CK755" s="44"/>
      <c r="CL755" s="44"/>
      <c r="CM755" s="44"/>
      <c r="CN755" s="44"/>
      <c r="CO755" s="44"/>
      <c r="CP755" s="44"/>
      <c r="CQ755" s="44"/>
      <c r="CR755" s="44"/>
      <c r="CS755" s="44"/>
      <c r="CT755" s="44"/>
      <c r="CU755" s="44"/>
      <c r="CV755" s="44"/>
      <c r="CW755" s="44"/>
      <c r="CX755" s="44"/>
      <c r="CY755" s="44"/>
      <c r="CZ755" s="44"/>
    </row>
    <row r="756" spans="2:104" x14ac:dyDescent="0.25"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  <c r="AG756" s="44"/>
      <c r="AH756" s="44"/>
      <c r="AI756" s="44"/>
      <c r="AJ756" s="44"/>
      <c r="AK756" s="44"/>
      <c r="AL756" s="44"/>
      <c r="AM756" s="44"/>
      <c r="AN756" s="44"/>
      <c r="AO756" s="44"/>
      <c r="AP756" s="44"/>
      <c r="AQ756" s="44"/>
      <c r="AR756" s="44"/>
      <c r="AS756" s="44"/>
      <c r="AT756" s="44"/>
      <c r="AU756" s="44"/>
      <c r="AV756" s="44"/>
      <c r="AW756" s="44"/>
      <c r="AX756" s="44"/>
      <c r="AY756" s="44"/>
      <c r="AZ756" s="44"/>
      <c r="BA756" s="44"/>
      <c r="BB756" s="44"/>
      <c r="BC756" s="44"/>
      <c r="BD756" s="44"/>
      <c r="BE756" s="44"/>
      <c r="BF756" s="44"/>
      <c r="BG756" s="44"/>
      <c r="BH756" s="44"/>
      <c r="BI756" s="44"/>
      <c r="BJ756" s="44"/>
      <c r="BK756" s="44"/>
      <c r="BL756" s="44"/>
      <c r="BM756" s="44"/>
      <c r="BN756" s="44"/>
      <c r="BO756" s="44"/>
      <c r="BP756" s="44"/>
      <c r="BQ756" s="44"/>
      <c r="BR756" s="44"/>
      <c r="BS756" s="44"/>
      <c r="BT756" s="44"/>
      <c r="BU756" s="44"/>
      <c r="BV756" s="44"/>
      <c r="BW756" s="44"/>
      <c r="BX756" s="44"/>
      <c r="BY756" s="44"/>
      <c r="BZ756" s="44"/>
      <c r="CA756" s="44"/>
      <c r="CB756" s="44"/>
      <c r="CC756" s="44"/>
      <c r="CD756" s="44"/>
      <c r="CE756" s="44"/>
      <c r="CF756" s="44"/>
      <c r="CG756" s="44"/>
      <c r="CH756" s="44"/>
      <c r="CI756" s="44"/>
      <c r="CJ756" s="44"/>
      <c r="CK756" s="44"/>
      <c r="CL756" s="44"/>
      <c r="CM756" s="44"/>
      <c r="CN756" s="44"/>
      <c r="CO756" s="44"/>
      <c r="CP756" s="44"/>
      <c r="CQ756" s="44"/>
      <c r="CR756" s="44"/>
      <c r="CS756" s="44"/>
      <c r="CT756" s="44"/>
      <c r="CU756" s="44"/>
      <c r="CV756" s="44"/>
      <c r="CW756" s="44"/>
      <c r="CX756" s="44"/>
      <c r="CY756" s="44"/>
      <c r="CZ756" s="44"/>
    </row>
    <row r="757" spans="2:104" x14ac:dyDescent="0.25"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  <c r="AG757" s="44"/>
      <c r="AH757" s="44"/>
      <c r="AI757" s="44"/>
      <c r="AJ757" s="44"/>
      <c r="AK757" s="44"/>
      <c r="AL757" s="44"/>
      <c r="AM757" s="44"/>
      <c r="AN757" s="44"/>
      <c r="AO757" s="44"/>
      <c r="AP757" s="44"/>
      <c r="AQ757" s="44"/>
      <c r="AR757" s="44"/>
      <c r="AS757" s="44"/>
      <c r="AT757" s="44"/>
      <c r="AU757" s="44"/>
      <c r="AV757" s="44"/>
      <c r="AW757" s="44"/>
      <c r="AX757" s="44"/>
      <c r="AY757" s="44"/>
      <c r="AZ757" s="44"/>
      <c r="BA757" s="44"/>
      <c r="BB757" s="44"/>
      <c r="BC757" s="44"/>
      <c r="BD757" s="44"/>
      <c r="BE757" s="44"/>
      <c r="BF757" s="44"/>
      <c r="BG757" s="44"/>
      <c r="BH757" s="44"/>
      <c r="BI757" s="44"/>
      <c r="BJ757" s="44"/>
      <c r="BK757" s="44"/>
      <c r="BL757" s="44"/>
      <c r="BM757" s="44"/>
      <c r="BN757" s="44"/>
      <c r="BO757" s="44"/>
      <c r="BP757" s="44"/>
      <c r="BQ757" s="44"/>
      <c r="BR757" s="44"/>
      <c r="BS757" s="44"/>
      <c r="BT757" s="44"/>
      <c r="BU757" s="44"/>
      <c r="BV757" s="44"/>
      <c r="BW757" s="44"/>
      <c r="BX757" s="44"/>
      <c r="BY757" s="44"/>
      <c r="BZ757" s="44"/>
      <c r="CA757" s="44"/>
      <c r="CB757" s="44"/>
      <c r="CC757" s="44"/>
      <c r="CD757" s="44"/>
      <c r="CE757" s="44"/>
      <c r="CF757" s="44"/>
      <c r="CG757" s="44"/>
      <c r="CH757" s="44"/>
      <c r="CI757" s="44"/>
      <c r="CJ757" s="44"/>
      <c r="CK757" s="44"/>
      <c r="CL757" s="44"/>
      <c r="CM757" s="44"/>
      <c r="CN757" s="44"/>
      <c r="CO757" s="44"/>
      <c r="CP757" s="44"/>
      <c r="CQ757" s="44"/>
      <c r="CR757" s="44"/>
      <c r="CS757" s="44"/>
      <c r="CT757" s="44"/>
      <c r="CU757" s="44"/>
      <c r="CV757" s="44"/>
      <c r="CW757" s="44"/>
      <c r="CX757" s="44"/>
      <c r="CY757" s="44"/>
      <c r="CZ757" s="44"/>
    </row>
    <row r="758" spans="2:104" x14ac:dyDescent="0.25"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  <c r="AG758" s="44"/>
      <c r="AH758" s="44"/>
      <c r="AI758" s="44"/>
      <c r="AJ758" s="44"/>
      <c r="AK758" s="44"/>
      <c r="AL758" s="44"/>
      <c r="AM758" s="44"/>
      <c r="AN758" s="44"/>
      <c r="AO758" s="44"/>
      <c r="AP758" s="44"/>
      <c r="AQ758" s="44"/>
      <c r="AR758" s="44"/>
      <c r="AS758" s="44"/>
      <c r="AT758" s="44"/>
      <c r="AU758" s="44"/>
      <c r="AV758" s="44"/>
      <c r="AW758" s="44"/>
      <c r="AX758" s="44"/>
      <c r="AY758" s="44"/>
      <c r="AZ758" s="44"/>
      <c r="BA758" s="44"/>
      <c r="BB758" s="44"/>
      <c r="BC758" s="44"/>
      <c r="BD758" s="44"/>
      <c r="BE758" s="44"/>
      <c r="BF758" s="44"/>
      <c r="BG758" s="44"/>
      <c r="BH758" s="44"/>
      <c r="BI758" s="44"/>
      <c r="BJ758" s="44"/>
      <c r="BK758" s="44"/>
      <c r="BL758" s="44"/>
      <c r="BM758" s="44"/>
      <c r="BN758" s="44"/>
      <c r="BO758" s="44"/>
      <c r="BP758" s="44"/>
      <c r="BQ758" s="44"/>
      <c r="BR758" s="44"/>
      <c r="BS758" s="44"/>
      <c r="BT758" s="44"/>
      <c r="BU758" s="44"/>
      <c r="BV758" s="44"/>
      <c r="BW758" s="44"/>
      <c r="BX758" s="44"/>
      <c r="BY758" s="44"/>
      <c r="BZ758" s="44"/>
      <c r="CA758" s="44"/>
      <c r="CB758" s="44"/>
      <c r="CC758" s="44"/>
      <c r="CD758" s="44"/>
      <c r="CE758" s="44"/>
      <c r="CF758" s="44"/>
      <c r="CG758" s="44"/>
      <c r="CH758" s="44"/>
      <c r="CI758" s="44"/>
      <c r="CJ758" s="44"/>
      <c r="CK758" s="44"/>
      <c r="CL758" s="44"/>
      <c r="CM758" s="44"/>
      <c r="CN758" s="44"/>
      <c r="CO758" s="44"/>
      <c r="CP758" s="44"/>
      <c r="CQ758" s="44"/>
      <c r="CR758" s="44"/>
      <c r="CS758" s="44"/>
      <c r="CT758" s="44"/>
      <c r="CU758" s="44"/>
      <c r="CV758" s="44"/>
      <c r="CW758" s="44"/>
      <c r="CX758" s="44"/>
      <c r="CY758" s="44"/>
      <c r="CZ758" s="44"/>
    </row>
    <row r="759" spans="2:104" x14ac:dyDescent="0.25"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  <c r="AG759" s="44"/>
      <c r="AH759" s="44"/>
      <c r="AI759" s="44"/>
      <c r="AJ759" s="44"/>
      <c r="AK759" s="44"/>
      <c r="AL759" s="44"/>
      <c r="AM759" s="44"/>
      <c r="AN759" s="44"/>
      <c r="AO759" s="44"/>
      <c r="AP759" s="44"/>
      <c r="AQ759" s="44"/>
      <c r="AR759" s="44"/>
      <c r="AS759" s="44"/>
      <c r="AT759" s="44"/>
      <c r="AU759" s="44"/>
      <c r="AV759" s="44"/>
      <c r="AW759" s="44"/>
      <c r="AX759" s="44"/>
      <c r="AY759" s="44"/>
      <c r="AZ759" s="44"/>
      <c r="BA759" s="44"/>
      <c r="BB759" s="44"/>
      <c r="BC759" s="44"/>
      <c r="BD759" s="44"/>
      <c r="BE759" s="44"/>
      <c r="BF759" s="44"/>
      <c r="BG759" s="44"/>
      <c r="BH759" s="44"/>
      <c r="BI759" s="44"/>
      <c r="BJ759" s="44"/>
      <c r="BK759" s="44"/>
      <c r="BL759" s="44"/>
      <c r="BM759" s="44"/>
      <c r="BN759" s="44"/>
      <c r="BO759" s="44"/>
      <c r="BP759" s="44"/>
      <c r="BQ759" s="44"/>
      <c r="BR759" s="44"/>
      <c r="BS759" s="44"/>
      <c r="BT759" s="44"/>
      <c r="BU759" s="44"/>
      <c r="BV759" s="44"/>
      <c r="BW759" s="44"/>
      <c r="BX759" s="44"/>
      <c r="BY759" s="44"/>
      <c r="BZ759" s="44"/>
      <c r="CA759" s="44"/>
      <c r="CB759" s="44"/>
      <c r="CC759" s="44"/>
      <c r="CD759" s="44"/>
      <c r="CE759" s="44"/>
      <c r="CF759" s="44"/>
      <c r="CG759" s="44"/>
      <c r="CH759" s="44"/>
      <c r="CI759" s="44"/>
      <c r="CJ759" s="44"/>
      <c r="CK759" s="44"/>
      <c r="CL759" s="44"/>
      <c r="CM759" s="44"/>
      <c r="CN759" s="44"/>
      <c r="CO759" s="44"/>
      <c r="CP759" s="44"/>
      <c r="CQ759" s="44"/>
      <c r="CR759" s="44"/>
      <c r="CS759" s="44"/>
      <c r="CT759" s="44"/>
      <c r="CU759" s="44"/>
      <c r="CV759" s="44"/>
      <c r="CW759" s="44"/>
      <c r="CX759" s="44"/>
      <c r="CY759" s="44"/>
      <c r="CZ759" s="44"/>
    </row>
    <row r="760" spans="2:104" x14ac:dyDescent="0.25"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  <c r="AG760" s="44"/>
      <c r="AH760" s="44"/>
      <c r="AI760" s="44"/>
      <c r="AJ760" s="44"/>
      <c r="AK760" s="44"/>
      <c r="AL760" s="44"/>
      <c r="AM760" s="44"/>
      <c r="AN760" s="44"/>
      <c r="AO760" s="44"/>
      <c r="AP760" s="44"/>
      <c r="AQ760" s="44"/>
      <c r="AR760" s="44"/>
      <c r="AS760" s="44"/>
      <c r="AT760" s="44"/>
      <c r="AU760" s="44"/>
      <c r="AV760" s="44"/>
      <c r="AW760" s="44"/>
      <c r="AX760" s="44"/>
      <c r="AY760" s="44"/>
      <c r="AZ760" s="44"/>
      <c r="BA760" s="44"/>
      <c r="BB760" s="44"/>
      <c r="BC760" s="44"/>
      <c r="BD760" s="44"/>
      <c r="BE760" s="44"/>
      <c r="BF760" s="44"/>
      <c r="BG760" s="44"/>
      <c r="BH760" s="44"/>
      <c r="BI760" s="44"/>
      <c r="BJ760" s="44"/>
      <c r="BK760" s="44"/>
      <c r="BL760" s="44"/>
      <c r="BM760" s="44"/>
      <c r="BN760" s="44"/>
      <c r="BO760" s="44"/>
      <c r="BP760" s="44"/>
      <c r="BQ760" s="44"/>
      <c r="BR760" s="44"/>
      <c r="BS760" s="44"/>
      <c r="BT760" s="44"/>
      <c r="BU760" s="44"/>
      <c r="BV760" s="44"/>
      <c r="BW760" s="44"/>
      <c r="BX760" s="44"/>
      <c r="BY760" s="44"/>
      <c r="BZ760" s="44"/>
      <c r="CA760" s="44"/>
      <c r="CB760" s="44"/>
      <c r="CC760" s="44"/>
      <c r="CD760" s="44"/>
      <c r="CE760" s="44"/>
      <c r="CF760" s="44"/>
      <c r="CG760" s="44"/>
      <c r="CH760" s="44"/>
      <c r="CI760" s="44"/>
      <c r="CJ760" s="44"/>
      <c r="CK760" s="44"/>
      <c r="CL760" s="44"/>
      <c r="CM760" s="44"/>
      <c r="CN760" s="44"/>
      <c r="CO760" s="44"/>
      <c r="CP760" s="44"/>
      <c r="CQ760" s="44"/>
      <c r="CR760" s="44"/>
      <c r="CS760" s="44"/>
      <c r="CT760" s="44"/>
      <c r="CU760" s="44"/>
      <c r="CV760" s="44"/>
      <c r="CW760" s="44"/>
      <c r="CX760" s="44"/>
      <c r="CY760" s="44"/>
      <c r="CZ760" s="44"/>
    </row>
    <row r="761" spans="2:104" x14ac:dyDescent="0.25"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  <c r="AG761" s="44"/>
      <c r="AH761" s="44"/>
      <c r="AI761" s="44"/>
      <c r="AJ761" s="44"/>
      <c r="AK761" s="44"/>
      <c r="AL761" s="44"/>
      <c r="AM761" s="44"/>
      <c r="AN761" s="44"/>
      <c r="AO761" s="44"/>
      <c r="AP761" s="44"/>
      <c r="AQ761" s="44"/>
      <c r="AR761" s="44"/>
      <c r="AS761" s="44"/>
      <c r="AT761" s="44"/>
      <c r="AU761" s="44"/>
      <c r="AV761" s="44"/>
      <c r="AW761" s="44"/>
      <c r="AX761" s="44"/>
      <c r="AY761" s="44"/>
      <c r="AZ761" s="44"/>
      <c r="BA761" s="44"/>
      <c r="BB761" s="44"/>
      <c r="BC761" s="44"/>
      <c r="BD761" s="44"/>
      <c r="BE761" s="44"/>
      <c r="BF761" s="44"/>
      <c r="BG761" s="44"/>
      <c r="BH761" s="44"/>
      <c r="BI761" s="44"/>
      <c r="BJ761" s="44"/>
      <c r="BK761" s="44"/>
      <c r="BL761" s="44"/>
      <c r="BM761" s="44"/>
      <c r="BN761" s="44"/>
      <c r="BO761" s="44"/>
      <c r="BP761" s="44"/>
      <c r="BQ761" s="44"/>
      <c r="BR761" s="44"/>
      <c r="BS761" s="44"/>
      <c r="BT761" s="44"/>
      <c r="BU761" s="44"/>
      <c r="BV761" s="44"/>
      <c r="BW761" s="44"/>
      <c r="BX761" s="44"/>
      <c r="BY761" s="44"/>
      <c r="BZ761" s="44"/>
      <c r="CA761" s="44"/>
      <c r="CB761" s="44"/>
      <c r="CC761" s="44"/>
      <c r="CD761" s="44"/>
      <c r="CE761" s="44"/>
      <c r="CF761" s="44"/>
      <c r="CG761" s="44"/>
      <c r="CH761" s="44"/>
      <c r="CI761" s="44"/>
      <c r="CJ761" s="44"/>
      <c r="CK761" s="44"/>
      <c r="CL761" s="44"/>
      <c r="CM761" s="44"/>
      <c r="CN761" s="44"/>
      <c r="CO761" s="44"/>
      <c r="CP761" s="44"/>
      <c r="CQ761" s="44"/>
      <c r="CR761" s="44"/>
      <c r="CS761" s="44"/>
      <c r="CT761" s="44"/>
      <c r="CU761" s="44"/>
      <c r="CV761" s="44"/>
      <c r="CW761" s="44"/>
      <c r="CX761" s="44"/>
      <c r="CY761" s="44"/>
      <c r="CZ761" s="44"/>
    </row>
    <row r="762" spans="2:104" x14ac:dyDescent="0.25">
      <c r="B762" s="43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  <c r="AG762" s="44"/>
      <c r="AH762" s="44"/>
      <c r="AI762" s="44"/>
      <c r="AJ762" s="44"/>
      <c r="AK762" s="44"/>
      <c r="AL762" s="44"/>
      <c r="AM762" s="44"/>
      <c r="AN762" s="44"/>
      <c r="AO762" s="44"/>
      <c r="AP762" s="44"/>
      <c r="AQ762" s="44"/>
      <c r="AR762" s="44"/>
      <c r="AS762" s="44"/>
      <c r="AT762" s="44"/>
      <c r="AU762" s="44"/>
      <c r="AV762" s="44"/>
      <c r="AW762" s="44"/>
      <c r="AX762" s="44"/>
      <c r="AY762" s="44"/>
      <c r="AZ762" s="44"/>
      <c r="BA762" s="44"/>
      <c r="BB762" s="44"/>
      <c r="BC762" s="44"/>
      <c r="BD762" s="44"/>
      <c r="BE762" s="44"/>
      <c r="BF762" s="44"/>
      <c r="BG762" s="44"/>
      <c r="BH762" s="44"/>
      <c r="BI762" s="44"/>
      <c r="BJ762" s="44"/>
      <c r="BK762" s="44"/>
      <c r="BL762" s="44"/>
      <c r="BM762" s="44"/>
      <c r="BN762" s="44"/>
      <c r="BO762" s="44"/>
      <c r="BP762" s="44"/>
      <c r="BQ762" s="44"/>
      <c r="BR762" s="44"/>
      <c r="BS762" s="44"/>
      <c r="BT762" s="44"/>
      <c r="BU762" s="44"/>
      <c r="BV762" s="44"/>
      <c r="BW762" s="44"/>
      <c r="BX762" s="44"/>
      <c r="BY762" s="44"/>
      <c r="BZ762" s="44"/>
      <c r="CA762" s="44"/>
      <c r="CB762" s="44"/>
      <c r="CC762" s="44"/>
      <c r="CD762" s="44"/>
      <c r="CE762" s="44"/>
      <c r="CF762" s="44"/>
      <c r="CG762" s="44"/>
      <c r="CH762" s="44"/>
      <c r="CI762" s="44"/>
      <c r="CJ762" s="44"/>
      <c r="CK762" s="44"/>
      <c r="CL762" s="44"/>
      <c r="CM762" s="44"/>
      <c r="CN762" s="44"/>
      <c r="CO762" s="44"/>
      <c r="CP762" s="44"/>
      <c r="CQ762" s="44"/>
      <c r="CR762" s="44"/>
      <c r="CS762" s="44"/>
      <c r="CT762" s="44"/>
      <c r="CU762" s="44"/>
      <c r="CV762" s="44"/>
      <c r="CW762" s="44"/>
      <c r="CX762" s="44"/>
      <c r="CY762" s="44"/>
      <c r="CZ762" s="44"/>
    </row>
    <row r="763" spans="2:104" x14ac:dyDescent="0.25"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  <c r="AG763" s="44"/>
      <c r="AH763" s="44"/>
      <c r="AI763" s="44"/>
      <c r="AJ763" s="44"/>
      <c r="AK763" s="44"/>
      <c r="AL763" s="44"/>
      <c r="AM763" s="44"/>
      <c r="AN763" s="44"/>
      <c r="AO763" s="44"/>
      <c r="AP763" s="44"/>
      <c r="AQ763" s="44"/>
      <c r="AR763" s="44"/>
      <c r="AS763" s="44"/>
      <c r="AT763" s="44"/>
      <c r="AU763" s="44"/>
      <c r="AV763" s="44"/>
      <c r="AW763" s="44"/>
      <c r="AX763" s="44"/>
      <c r="AY763" s="44"/>
      <c r="AZ763" s="44"/>
      <c r="BA763" s="44"/>
      <c r="BB763" s="44"/>
      <c r="BC763" s="44"/>
      <c r="BD763" s="44"/>
      <c r="BE763" s="44"/>
      <c r="BF763" s="44"/>
      <c r="BG763" s="44"/>
      <c r="BH763" s="44"/>
      <c r="BI763" s="44"/>
      <c r="BJ763" s="44"/>
      <c r="BK763" s="44"/>
      <c r="BL763" s="44"/>
      <c r="BM763" s="44"/>
      <c r="BN763" s="44"/>
      <c r="BO763" s="44"/>
      <c r="BP763" s="44"/>
      <c r="BQ763" s="44"/>
      <c r="BR763" s="44"/>
      <c r="BS763" s="44"/>
      <c r="BT763" s="44"/>
      <c r="BU763" s="44"/>
      <c r="BV763" s="44"/>
      <c r="BW763" s="44"/>
      <c r="BX763" s="44"/>
      <c r="BY763" s="44"/>
      <c r="BZ763" s="44"/>
      <c r="CA763" s="44"/>
      <c r="CB763" s="44"/>
      <c r="CC763" s="44"/>
      <c r="CD763" s="44"/>
      <c r="CE763" s="44"/>
      <c r="CF763" s="44"/>
      <c r="CG763" s="44"/>
      <c r="CH763" s="44"/>
      <c r="CI763" s="44"/>
      <c r="CJ763" s="44"/>
      <c r="CK763" s="44"/>
      <c r="CL763" s="44"/>
      <c r="CM763" s="44"/>
      <c r="CN763" s="44"/>
      <c r="CO763" s="44"/>
      <c r="CP763" s="44"/>
      <c r="CQ763" s="44"/>
      <c r="CR763" s="44"/>
      <c r="CS763" s="44"/>
      <c r="CT763" s="44"/>
      <c r="CU763" s="44"/>
      <c r="CV763" s="44"/>
      <c r="CW763" s="44"/>
      <c r="CX763" s="44"/>
      <c r="CY763" s="44"/>
      <c r="CZ763" s="44"/>
    </row>
    <row r="764" spans="2:104" x14ac:dyDescent="0.25"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  <c r="AG764" s="44"/>
      <c r="AH764" s="44"/>
      <c r="AI764" s="44"/>
      <c r="AJ764" s="44"/>
      <c r="AK764" s="44"/>
      <c r="AL764" s="44"/>
      <c r="AM764" s="44"/>
      <c r="AN764" s="44"/>
      <c r="AO764" s="44"/>
      <c r="AP764" s="44"/>
      <c r="AQ764" s="44"/>
      <c r="AR764" s="44"/>
      <c r="AS764" s="44"/>
      <c r="AT764" s="44"/>
      <c r="AU764" s="44"/>
      <c r="AV764" s="44"/>
      <c r="AW764" s="44"/>
      <c r="AX764" s="44"/>
      <c r="AY764" s="44"/>
      <c r="AZ764" s="44"/>
      <c r="BA764" s="44"/>
      <c r="BB764" s="44"/>
      <c r="BC764" s="44"/>
      <c r="BD764" s="44"/>
      <c r="BE764" s="44"/>
      <c r="BF764" s="44"/>
      <c r="BG764" s="44"/>
      <c r="BH764" s="44"/>
      <c r="BI764" s="44"/>
      <c r="BJ764" s="44"/>
      <c r="BK764" s="44"/>
      <c r="BL764" s="44"/>
      <c r="BM764" s="44"/>
      <c r="BN764" s="44"/>
      <c r="BO764" s="44"/>
      <c r="BP764" s="44"/>
      <c r="BQ764" s="44"/>
      <c r="BR764" s="44"/>
      <c r="BS764" s="44"/>
      <c r="BT764" s="44"/>
      <c r="BU764" s="44"/>
      <c r="BV764" s="44"/>
      <c r="BW764" s="44"/>
      <c r="BX764" s="44"/>
      <c r="BY764" s="44"/>
      <c r="BZ764" s="44"/>
      <c r="CA764" s="44"/>
      <c r="CB764" s="44"/>
      <c r="CC764" s="44"/>
      <c r="CD764" s="44"/>
      <c r="CE764" s="44"/>
      <c r="CF764" s="44"/>
      <c r="CG764" s="44"/>
      <c r="CH764" s="44"/>
      <c r="CI764" s="44"/>
      <c r="CJ764" s="44"/>
      <c r="CK764" s="44"/>
      <c r="CL764" s="44"/>
      <c r="CM764" s="44"/>
      <c r="CN764" s="44"/>
      <c r="CO764" s="44"/>
      <c r="CP764" s="44"/>
      <c r="CQ764" s="44"/>
      <c r="CR764" s="44"/>
      <c r="CS764" s="44"/>
      <c r="CT764" s="44"/>
      <c r="CU764" s="44"/>
      <c r="CV764" s="44"/>
      <c r="CW764" s="44"/>
      <c r="CX764" s="44"/>
      <c r="CY764" s="44"/>
      <c r="CZ764" s="44"/>
    </row>
    <row r="765" spans="2:104" x14ac:dyDescent="0.25"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  <c r="AG765" s="44"/>
      <c r="AH765" s="44"/>
      <c r="AI765" s="44"/>
      <c r="AJ765" s="44"/>
      <c r="AK765" s="44"/>
      <c r="AL765" s="44"/>
      <c r="AM765" s="44"/>
      <c r="AN765" s="44"/>
      <c r="AO765" s="44"/>
      <c r="AP765" s="44"/>
      <c r="AQ765" s="44"/>
      <c r="AR765" s="44"/>
      <c r="AS765" s="44"/>
      <c r="AT765" s="44"/>
      <c r="AU765" s="44"/>
      <c r="AV765" s="44"/>
      <c r="AW765" s="44"/>
      <c r="AX765" s="44"/>
      <c r="AY765" s="44"/>
      <c r="AZ765" s="44"/>
      <c r="BA765" s="44"/>
      <c r="BB765" s="44"/>
      <c r="BC765" s="44"/>
      <c r="BD765" s="44"/>
      <c r="BE765" s="44"/>
      <c r="BF765" s="44"/>
      <c r="BG765" s="44"/>
      <c r="BH765" s="44"/>
      <c r="BI765" s="44"/>
      <c r="BJ765" s="44"/>
      <c r="BK765" s="44"/>
      <c r="BL765" s="44"/>
      <c r="BM765" s="44"/>
      <c r="BN765" s="44"/>
      <c r="BO765" s="44"/>
      <c r="BP765" s="44"/>
      <c r="BQ765" s="44"/>
      <c r="BR765" s="44"/>
      <c r="BS765" s="44"/>
      <c r="BT765" s="44"/>
      <c r="BU765" s="44"/>
      <c r="BV765" s="44"/>
      <c r="BW765" s="44"/>
      <c r="BX765" s="44"/>
      <c r="BY765" s="44"/>
      <c r="BZ765" s="44"/>
      <c r="CA765" s="44"/>
      <c r="CB765" s="44"/>
      <c r="CC765" s="44"/>
      <c r="CD765" s="44"/>
      <c r="CE765" s="44"/>
      <c r="CF765" s="44"/>
      <c r="CG765" s="44"/>
      <c r="CH765" s="44"/>
      <c r="CI765" s="44"/>
      <c r="CJ765" s="44"/>
      <c r="CK765" s="44"/>
      <c r="CL765" s="44"/>
      <c r="CM765" s="44"/>
      <c r="CN765" s="44"/>
      <c r="CO765" s="44"/>
      <c r="CP765" s="44"/>
      <c r="CQ765" s="44"/>
      <c r="CR765" s="44"/>
      <c r="CS765" s="44"/>
      <c r="CT765" s="44"/>
      <c r="CU765" s="44"/>
      <c r="CV765" s="44"/>
      <c r="CW765" s="44"/>
      <c r="CX765" s="44"/>
      <c r="CY765" s="44"/>
      <c r="CZ765" s="44"/>
    </row>
    <row r="766" spans="2:104" x14ac:dyDescent="0.25"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  <c r="AG766" s="44"/>
      <c r="AH766" s="44"/>
      <c r="AI766" s="44"/>
      <c r="AJ766" s="44"/>
      <c r="AK766" s="44"/>
      <c r="AL766" s="44"/>
      <c r="AM766" s="44"/>
      <c r="AN766" s="44"/>
      <c r="AO766" s="44"/>
      <c r="AP766" s="44"/>
      <c r="AQ766" s="44"/>
      <c r="AR766" s="44"/>
      <c r="AS766" s="44"/>
      <c r="AT766" s="44"/>
      <c r="AU766" s="44"/>
      <c r="AV766" s="44"/>
      <c r="AW766" s="44"/>
      <c r="AX766" s="44"/>
      <c r="AY766" s="44"/>
      <c r="AZ766" s="44"/>
      <c r="BA766" s="44"/>
      <c r="BB766" s="44"/>
      <c r="BC766" s="44"/>
      <c r="BD766" s="44"/>
      <c r="BE766" s="44"/>
      <c r="BF766" s="44"/>
      <c r="BG766" s="44"/>
      <c r="BH766" s="44"/>
      <c r="BI766" s="44"/>
      <c r="BJ766" s="44"/>
      <c r="BK766" s="44"/>
      <c r="BL766" s="44"/>
      <c r="BM766" s="44"/>
      <c r="BN766" s="44"/>
      <c r="BO766" s="44"/>
      <c r="BP766" s="44"/>
      <c r="BQ766" s="44"/>
      <c r="BR766" s="44"/>
      <c r="BS766" s="44"/>
      <c r="BT766" s="44"/>
      <c r="BU766" s="44"/>
      <c r="BV766" s="44"/>
      <c r="BW766" s="44"/>
      <c r="BX766" s="44"/>
      <c r="BY766" s="44"/>
      <c r="BZ766" s="44"/>
      <c r="CA766" s="44"/>
      <c r="CB766" s="44"/>
      <c r="CC766" s="44"/>
      <c r="CD766" s="44"/>
      <c r="CE766" s="44"/>
      <c r="CF766" s="44"/>
      <c r="CG766" s="44"/>
      <c r="CH766" s="44"/>
      <c r="CI766" s="44"/>
      <c r="CJ766" s="44"/>
      <c r="CK766" s="44"/>
      <c r="CL766" s="44"/>
      <c r="CM766" s="44"/>
      <c r="CN766" s="44"/>
      <c r="CO766" s="44"/>
      <c r="CP766" s="44"/>
      <c r="CQ766" s="44"/>
      <c r="CR766" s="44"/>
      <c r="CS766" s="44"/>
      <c r="CT766" s="44"/>
      <c r="CU766" s="44"/>
      <c r="CV766" s="44"/>
      <c r="CW766" s="44"/>
      <c r="CX766" s="44"/>
      <c r="CY766" s="44"/>
      <c r="CZ766" s="44"/>
    </row>
    <row r="767" spans="2:104" x14ac:dyDescent="0.25"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  <c r="AG767" s="44"/>
      <c r="AH767" s="44"/>
      <c r="AI767" s="44"/>
      <c r="AJ767" s="44"/>
      <c r="AK767" s="44"/>
      <c r="AL767" s="44"/>
      <c r="AM767" s="44"/>
      <c r="AN767" s="44"/>
      <c r="AO767" s="44"/>
      <c r="AP767" s="44"/>
      <c r="AQ767" s="44"/>
      <c r="AR767" s="44"/>
      <c r="AS767" s="44"/>
      <c r="AT767" s="44"/>
      <c r="AU767" s="44"/>
      <c r="AV767" s="44"/>
      <c r="AW767" s="44"/>
      <c r="AX767" s="44"/>
      <c r="AY767" s="44"/>
      <c r="AZ767" s="44"/>
      <c r="BA767" s="44"/>
      <c r="BB767" s="44"/>
      <c r="BC767" s="44"/>
      <c r="BD767" s="44"/>
      <c r="BE767" s="44"/>
      <c r="BF767" s="44"/>
      <c r="BG767" s="44"/>
      <c r="BH767" s="44"/>
      <c r="BI767" s="44"/>
      <c r="BJ767" s="44"/>
      <c r="BK767" s="44"/>
      <c r="BL767" s="44"/>
      <c r="BM767" s="44"/>
      <c r="BN767" s="44"/>
      <c r="BO767" s="44"/>
      <c r="BP767" s="44"/>
      <c r="BQ767" s="44"/>
      <c r="BR767" s="44"/>
      <c r="BS767" s="44"/>
      <c r="BT767" s="44"/>
      <c r="BU767" s="44"/>
      <c r="BV767" s="44"/>
      <c r="BW767" s="44"/>
      <c r="BX767" s="44"/>
      <c r="BY767" s="44"/>
      <c r="BZ767" s="44"/>
      <c r="CA767" s="44"/>
      <c r="CB767" s="44"/>
      <c r="CC767" s="44"/>
      <c r="CD767" s="44"/>
      <c r="CE767" s="44"/>
      <c r="CF767" s="44"/>
      <c r="CG767" s="44"/>
      <c r="CH767" s="44"/>
      <c r="CI767" s="44"/>
      <c r="CJ767" s="44"/>
      <c r="CK767" s="44"/>
      <c r="CL767" s="44"/>
      <c r="CM767" s="44"/>
      <c r="CN767" s="44"/>
      <c r="CO767" s="44"/>
      <c r="CP767" s="44"/>
      <c r="CQ767" s="44"/>
      <c r="CR767" s="44"/>
      <c r="CS767" s="44"/>
      <c r="CT767" s="44"/>
      <c r="CU767" s="44"/>
      <c r="CV767" s="44"/>
      <c r="CW767" s="44"/>
      <c r="CX767" s="44"/>
      <c r="CY767" s="44"/>
      <c r="CZ767" s="44"/>
    </row>
    <row r="768" spans="2:104" x14ac:dyDescent="0.25"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  <c r="AG768" s="44"/>
      <c r="AH768" s="44"/>
      <c r="AI768" s="44"/>
      <c r="AJ768" s="44"/>
      <c r="AK768" s="44"/>
      <c r="AL768" s="44"/>
      <c r="AM768" s="44"/>
      <c r="AN768" s="44"/>
      <c r="AO768" s="44"/>
      <c r="AP768" s="44"/>
      <c r="AQ768" s="44"/>
      <c r="AR768" s="44"/>
      <c r="AS768" s="44"/>
      <c r="AT768" s="44"/>
      <c r="AU768" s="44"/>
      <c r="AV768" s="44"/>
      <c r="AW768" s="44"/>
      <c r="AX768" s="44"/>
      <c r="AY768" s="44"/>
      <c r="AZ768" s="44"/>
      <c r="BA768" s="44"/>
      <c r="BB768" s="44"/>
      <c r="BC768" s="44"/>
      <c r="BD768" s="44"/>
      <c r="BE768" s="44"/>
      <c r="BF768" s="44"/>
      <c r="BG768" s="44"/>
      <c r="BH768" s="44"/>
      <c r="BI768" s="44"/>
      <c r="BJ768" s="44"/>
      <c r="BK768" s="44"/>
      <c r="BL768" s="44"/>
      <c r="BM768" s="44"/>
      <c r="BN768" s="44"/>
      <c r="BO768" s="44"/>
      <c r="BP768" s="44"/>
      <c r="BQ768" s="44"/>
      <c r="BR768" s="44"/>
      <c r="BS768" s="44"/>
      <c r="BT768" s="44"/>
      <c r="BU768" s="44"/>
      <c r="BV768" s="44"/>
      <c r="BW768" s="44"/>
      <c r="BX768" s="44"/>
      <c r="BY768" s="44"/>
      <c r="BZ768" s="44"/>
      <c r="CA768" s="44"/>
      <c r="CB768" s="44"/>
      <c r="CC768" s="44"/>
      <c r="CD768" s="44"/>
      <c r="CE768" s="44"/>
      <c r="CF768" s="44"/>
      <c r="CG768" s="44"/>
      <c r="CH768" s="44"/>
      <c r="CI768" s="44"/>
      <c r="CJ768" s="44"/>
      <c r="CK768" s="44"/>
      <c r="CL768" s="44"/>
      <c r="CM768" s="44"/>
      <c r="CN768" s="44"/>
      <c r="CO768" s="44"/>
      <c r="CP768" s="44"/>
      <c r="CQ768" s="44"/>
      <c r="CR768" s="44"/>
      <c r="CS768" s="44"/>
      <c r="CT768" s="44"/>
      <c r="CU768" s="44"/>
      <c r="CV768" s="44"/>
      <c r="CW768" s="44"/>
      <c r="CX768" s="44"/>
      <c r="CY768" s="44"/>
      <c r="CZ768" s="44"/>
    </row>
    <row r="769" spans="3:104" x14ac:dyDescent="0.25"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  <c r="AG769" s="44"/>
      <c r="AH769" s="44"/>
      <c r="AI769" s="44"/>
      <c r="AJ769" s="44"/>
      <c r="AK769" s="44"/>
      <c r="AL769" s="44"/>
      <c r="AM769" s="44"/>
      <c r="AN769" s="44"/>
      <c r="AO769" s="44"/>
      <c r="AP769" s="44"/>
      <c r="AQ769" s="44"/>
      <c r="AR769" s="44"/>
      <c r="AS769" s="44"/>
      <c r="AT769" s="44"/>
      <c r="AU769" s="44"/>
      <c r="AV769" s="44"/>
      <c r="AW769" s="44"/>
      <c r="AX769" s="44"/>
      <c r="AY769" s="44"/>
      <c r="AZ769" s="44"/>
      <c r="BA769" s="44"/>
      <c r="BB769" s="44"/>
      <c r="BC769" s="44"/>
      <c r="BD769" s="44"/>
      <c r="BE769" s="44"/>
      <c r="BF769" s="44"/>
      <c r="BG769" s="44"/>
      <c r="BH769" s="44"/>
      <c r="BI769" s="44"/>
      <c r="BJ769" s="44"/>
      <c r="BK769" s="44"/>
      <c r="BL769" s="44"/>
      <c r="BM769" s="44"/>
      <c r="BN769" s="44"/>
      <c r="BO769" s="44"/>
      <c r="BP769" s="44"/>
      <c r="BQ769" s="44"/>
      <c r="BR769" s="44"/>
      <c r="BS769" s="44"/>
      <c r="BT769" s="44"/>
      <c r="BU769" s="44"/>
      <c r="BV769" s="44"/>
      <c r="BW769" s="44"/>
      <c r="BX769" s="44"/>
      <c r="BY769" s="44"/>
      <c r="BZ769" s="44"/>
      <c r="CA769" s="44"/>
      <c r="CB769" s="44"/>
      <c r="CC769" s="44"/>
      <c r="CD769" s="44"/>
      <c r="CE769" s="44"/>
      <c r="CF769" s="44"/>
      <c r="CG769" s="44"/>
      <c r="CH769" s="44"/>
      <c r="CI769" s="44"/>
      <c r="CJ769" s="44"/>
      <c r="CK769" s="44"/>
      <c r="CL769" s="44"/>
      <c r="CM769" s="44"/>
      <c r="CN769" s="44"/>
      <c r="CO769" s="44"/>
      <c r="CP769" s="44"/>
      <c r="CQ769" s="44"/>
      <c r="CR769" s="44"/>
      <c r="CS769" s="44"/>
      <c r="CT769" s="44"/>
      <c r="CU769" s="44"/>
      <c r="CV769" s="44"/>
      <c r="CW769" s="44"/>
      <c r="CX769" s="44"/>
      <c r="CY769" s="44"/>
      <c r="CZ769" s="44"/>
    </row>
    <row r="770" spans="3:104" x14ac:dyDescent="0.25"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  <c r="AG770" s="44"/>
      <c r="AH770" s="44"/>
      <c r="AI770" s="44"/>
      <c r="AJ770" s="44"/>
      <c r="AK770" s="44"/>
      <c r="AL770" s="44"/>
      <c r="AM770" s="44"/>
      <c r="AN770" s="44"/>
      <c r="AO770" s="44"/>
      <c r="AP770" s="44"/>
      <c r="AQ770" s="44"/>
      <c r="AR770" s="44"/>
      <c r="AS770" s="44"/>
      <c r="AT770" s="44"/>
      <c r="AU770" s="44"/>
      <c r="AV770" s="44"/>
      <c r="AW770" s="44"/>
      <c r="AX770" s="44"/>
      <c r="AY770" s="44"/>
      <c r="AZ770" s="44"/>
      <c r="BA770" s="44"/>
      <c r="BB770" s="44"/>
      <c r="BC770" s="44"/>
      <c r="BD770" s="44"/>
      <c r="BE770" s="44"/>
      <c r="BF770" s="44"/>
      <c r="BG770" s="44"/>
      <c r="BH770" s="44"/>
      <c r="BI770" s="44"/>
      <c r="BJ770" s="44"/>
      <c r="BK770" s="44"/>
      <c r="BL770" s="44"/>
      <c r="BM770" s="44"/>
      <c r="BN770" s="44"/>
      <c r="BO770" s="44"/>
      <c r="BP770" s="44"/>
      <c r="BQ770" s="44"/>
      <c r="BR770" s="44"/>
      <c r="BS770" s="44"/>
      <c r="BT770" s="44"/>
      <c r="BU770" s="44"/>
      <c r="BV770" s="44"/>
      <c r="BW770" s="44"/>
      <c r="BX770" s="44"/>
      <c r="BY770" s="44"/>
      <c r="BZ770" s="44"/>
      <c r="CA770" s="44"/>
      <c r="CB770" s="44"/>
      <c r="CC770" s="44"/>
      <c r="CD770" s="44"/>
      <c r="CE770" s="44"/>
      <c r="CF770" s="44"/>
      <c r="CG770" s="44"/>
      <c r="CH770" s="44"/>
      <c r="CI770" s="44"/>
      <c r="CJ770" s="44"/>
      <c r="CK770" s="44"/>
      <c r="CL770" s="44"/>
      <c r="CM770" s="44"/>
      <c r="CN770" s="44"/>
      <c r="CO770" s="44"/>
      <c r="CP770" s="44"/>
      <c r="CQ770" s="44"/>
      <c r="CR770" s="44"/>
      <c r="CS770" s="44"/>
      <c r="CT770" s="44"/>
      <c r="CU770" s="44"/>
      <c r="CV770" s="44"/>
      <c r="CW770" s="44"/>
      <c r="CX770" s="44"/>
      <c r="CY770" s="44"/>
      <c r="CZ770" s="44"/>
    </row>
    <row r="771" spans="3:104" x14ac:dyDescent="0.25"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  <c r="AG771" s="44"/>
      <c r="AH771" s="44"/>
      <c r="AI771" s="44"/>
      <c r="AJ771" s="44"/>
      <c r="AK771" s="44"/>
      <c r="AL771" s="44"/>
      <c r="AM771" s="44"/>
      <c r="AN771" s="44"/>
      <c r="AO771" s="44"/>
      <c r="AP771" s="44"/>
      <c r="AQ771" s="44"/>
      <c r="AR771" s="44"/>
      <c r="AS771" s="44"/>
      <c r="AT771" s="44"/>
      <c r="AU771" s="44"/>
      <c r="AV771" s="44"/>
      <c r="AW771" s="44"/>
      <c r="AX771" s="44"/>
      <c r="AY771" s="44"/>
      <c r="AZ771" s="44"/>
      <c r="BA771" s="44"/>
      <c r="BB771" s="44"/>
      <c r="BC771" s="44"/>
      <c r="BD771" s="44"/>
      <c r="BE771" s="44"/>
      <c r="BF771" s="44"/>
      <c r="BG771" s="44"/>
      <c r="BH771" s="44"/>
      <c r="BI771" s="44"/>
      <c r="BJ771" s="44"/>
      <c r="BK771" s="44"/>
      <c r="BL771" s="44"/>
      <c r="BM771" s="44"/>
      <c r="BN771" s="44"/>
      <c r="BO771" s="44"/>
      <c r="BP771" s="44"/>
      <c r="BQ771" s="44"/>
      <c r="BR771" s="44"/>
      <c r="BS771" s="44"/>
      <c r="BT771" s="44"/>
      <c r="BU771" s="44"/>
      <c r="BV771" s="44"/>
      <c r="BW771" s="44"/>
      <c r="BX771" s="44"/>
      <c r="BY771" s="44"/>
      <c r="BZ771" s="44"/>
      <c r="CA771" s="44"/>
      <c r="CB771" s="44"/>
      <c r="CC771" s="44"/>
      <c r="CD771" s="44"/>
      <c r="CE771" s="44"/>
      <c r="CF771" s="44"/>
      <c r="CG771" s="44"/>
      <c r="CH771" s="44"/>
      <c r="CI771" s="44"/>
      <c r="CJ771" s="44"/>
      <c r="CK771" s="44"/>
      <c r="CL771" s="44"/>
      <c r="CM771" s="44"/>
      <c r="CN771" s="44"/>
      <c r="CO771" s="44"/>
      <c r="CP771" s="44"/>
      <c r="CQ771" s="44"/>
      <c r="CR771" s="44"/>
      <c r="CS771" s="44"/>
      <c r="CT771" s="44"/>
      <c r="CU771" s="44"/>
      <c r="CV771" s="44"/>
      <c r="CW771" s="44"/>
      <c r="CX771" s="44"/>
      <c r="CY771" s="44"/>
      <c r="CZ771" s="44"/>
    </row>
    <row r="772" spans="3:104" x14ac:dyDescent="0.25"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  <c r="AG772" s="44"/>
      <c r="AH772" s="44"/>
      <c r="AI772" s="44"/>
      <c r="AJ772" s="44"/>
      <c r="AK772" s="44"/>
      <c r="AL772" s="44"/>
      <c r="AM772" s="44"/>
      <c r="AN772" s="44"/>
      <c r="AO772" s="44"/>
      <c r="AP772" s="44"/>
      <c r="AQ772" s="44"/>
      <c r="AR772" s="44"/>
      <c r="AS772" s="44"/>
      <c r="AT772" s="44"/>
      <c r="AU772" s="44"/>
      <c r="AV772" s="44"/>
      <c r="AW772" s="44"/>
      <c r="AX772" s="44"/>
      <c r="AY772" s="44"/>
      <c r="AZ772" s="44"/>
      <c r="BA772" s="44"/>
      <c r="BB772" s="44"/>
      <c r="BC772" s="44"/>
      <c r="BD772" s="44"/>
      <c r="BE772" s="44"/>
      <c r="BF772" s="44"/>
      <c r="BG772" s="44"/>
      <c r="BH772" s="44"/>
      <c r="BI772" s="44"/>
      <c r="BJ772" s="44"/>
      <c r="BK772" s="44"/>
      <c r="BL772" s="44"/>
      <c r="BM772" s="44"/>
      <c r="BN772" s="44"/>
      <c r="BO772" s="44"/>
      <c r="BP772" s="44"/>
      <c r="BQ772" s="44"/>
      <c r="BR772" s="44"/>
      <c r="BS772" s="44"/>
      <c r="BT772" s="44"/>
      <c r="BU772" s="44"/>
      <c r="BV772" s="44"/>
      <c r="BW772" s="44"/>
      <c r="BX772" s="44"/>
      <c r="BY772" s="44"/>
      <c r="BZ772" s="44"/>
      <c r="CA772" s="44"/>
      <c r="CB772" s="44"/>
      <c r="CC772" s="44"/>
      <c r="CD772" s="44"/>
      <c r="CE772" s="44"/>
      <c r="CF772" s="44"/>
      <c r="CG772" s="44"/>
      <c r="CH772" s="44"/>
      <c r="CI772" s="44"/>
      <c r="CJ772" s="44"/>
      <c r="CK772" s="44"/>
      <c r="CL772" s="44"/>
      <c r="CM772" s="44"/>
      <c r="CN772" s="44"/>
      <c r="CO772" s="44"/>
      <c r="CP772" s="44"/>
      <c r="CQ772" s="44"/>
      <c r="CR772" s="44"/>
      <c r="CS772" s="44"/>
      <c r="CT772" s="44"/>
      <c r="CU772" s="44"/>
      <c r="CV772" s="44"/>
      <c r="CW772" s="44"/>
      <c r="CX772" s="44"/>
      <c r="CY772" s="44"/>
      <c r="CZ772" s="44"/>
    </row>
    <row r="773" spans="3:104" x14ac:dyDescent="0.25"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  <c r="AG773" s="44"/>
      <c r="AH773" s="44"/>
      <c r="AI773" s="44"/>
      <c r="AJ773" s="44"/>
      <c r="AK773" s="44"/>
      <c r="AL773" s="44"/>
      <c r="AM773" s="44"/>
      <c r="AN773" s="44"/>
      <c r="AO773" s="44"/>
      <c r="AP773" s="44"/>
      <c r="AQ773" s="44"/>
      <c r="AR773" s="44"/>
      <c r="AS773" s="44"/>
      <c r="AT773" s="44"/>
      <c r="AU773" s="44"/>
      <c r="AV773" s="44"/>
      <c r="AW773" s="44"/>
      <c r="AX773" s="44"/>
      <c r="AY773" s="44"/>
      <c r="AZ773" s="44"/>
      <c r="BA773" s="44"/>
      <c r="BB773" s="44"/>
      <c r="BC773" s="44"/>
      <c r="BD773" s="44"/>
      <c r="BE773" s="44"/>
      <c r="BF773" s="44"/>
      <c r="BG773" s="44"/>
      <c r="BH773" s="44"/>
      <c r="BI773" s="44"/>
      <c r="BJ773" s="44"/>
      <c r="BK773" s="44"/>
      <c r="BL773" s="44"/>
      <c r="BM773" s="44"/>
      <c r="BN773" s="44"/>
      <c r="BO773" s="44"/>
      <c r="BP773" s="44"/>
      <c r="BQ773" s="44"/>
      <c r="BR773" s="44"/>
      <c r="BS773" s="44"/>
      <c r="BT773" s="44"/>
      <c r="BU773" s="44"/>
      <c r="BV773" s="44"/>
      <c r="BW773" s="44"/>
      <c r="BX773" s="44"/>
      <c r="BY773" s="44"/>
      <c r="BZ773" s="44"/>
      <c r="CA773" s="44"/>
      <c r="CB773" s="44"/>
      <c r="CC773" s="44"/>
      <c r="CD773" s="44"/>
      <c r="CE773" s="44"/>
      <c r="CF773" s="44"/>
      <c r="CG773" s="44"/>
      <c r="CH773" s="44"/>
      <c r="CI773" s="44"/>
      <c r="CJ773" s="44"/>
      <c r="CK773" s="44"/>
      <c r="CL773" s="44"/>
      <c r="CM773" s="44"/>
      <c r="CN773" s="44"/>
      <c r="CO773" s="44"/>
      <c r="CP773" s="44"/>
      <c r="CQ773" s="44"/>
      <c r="CR773" s="44"/>
      <c r="CS773" s="44"/>
      <c r="CT773" s="44"/>
      <c r="CU773" s="44"/>
      <c r="CV773" s="44"/>
      <c r="CW773" s="44"/>
      <c r="CX773" s="44"/>
      <c r="CY773" s="44"/>
      <c r="CZ773" s="44"/>
    </row>
    <row r="774" spans="3:104" x14ac:dyDescent="0.25"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  <c r="AG774" s="44"/>
      <c r="AH774" s="44"/>
      <c r="AI774" s="44"/>
      <c r="AJ774" s="44"/>
      <c r="AK774" s="44"/>
      <c r="AL774" s="44"/>
      <c r="AM774" s="44"/>
      <c r="AN774" s="44"/>
      <c r="AO774" s="44"/>
      <c r="AP774" s="44"/>
      <c r="AQ774" s="44"/>
      <c r="AR774" s="44"/>
      <c r="AS774" s="44"/>
      <c r="AT774" s="44"/>
      <c r="AU774" s="44"/>
      <c r="AV774" s="44"/>
      <c r="AW774" s="44"/>
      <c r="AX774" s="44"/>
      <c r="AY774" s="44"/>
      <c r="AZ774" s="44"/>
      <c r="BA774" s="44"/>
      <c r="BB774" s="44"/>
      <c r="BC774" s="44"/>
      <c r="BD774" s="44"/>
      <c r="BE774" s="44"/>
      <c r="BF774" s="44"/>
      <c r="BG774" s="44"/>
      <c r="BH774" s="44"/>
      <c r="BI774" s="44"/>
      <c r="BJ774" s="44"/>
      <c r="BK774" s="44"/>
      <c r="BL774" s="44"/>
      <c r="BM774" s="44"/>
      <c r="BN774" s="44"/>
      <c r="BO774" s="44"/>
      <c r="BP774" s="44"/>
      <c r="BQ774" s="44"/>
      <c r="BR774" s="44"/>
      <c r="BS774" s="44"/>
      <c r="BT774" s="44"/>
      <c r="BU774" s="44"/>
      <c r="BV774" s="44"/>
      <c r="BW774" s="44"/>
      <c r="BX774" s="44"/>
      <c r="BY774" s="44"/>
      <c r="BZ774" s="44"/>
      <c r="CA774" s="44"/>
      <c r="CB774" s="44"/>
      <c r="CC774" s="44"/>
      <c r="CD774" s="44"/>
      <c r="CE774" s="44"/>
      <c r="CF774" s="44"/>
      <c r="CG774" s="44"/>
      <c r="CH774" s="44"/>
      <c r="CI774" s="44"/>
      <c r="CJ774" s="44"/>
      <c r="CK774" s="44"/>
      <c r="CL774" s="44"/>
      <c r="CM774" s="44"/>
      <c r="CN774" s="44"/>
      <c r="CO774" s="44"/>
      <c r="CP774" s="44"/>
      <c r="CQ774" s="44"/>
      <c r="CR774" s="44"/>
      <c r="CS774" s="44"/>
      <c r="CT774" s="44"/>
      <c r="CU774" s="44"/>
      <c r="CV774" s="44"/>
      <c r="CW774" s="44"/>
      <c r="CX774" s="44"/>
      <c r="CY774" s="44"/>
      <c r="CZ774" s="44"/>
    </row>
    <row r="775" spans="3:104" x14ac:dyDescent="0.25"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  <c r="AG775" s="44"/>
      <c r="AH775" s="44"/>
      <c r="AI775" s="44"/>
      <c r="AJ775" s="44"/>
      <c r="AK775" s="44"/>
      <c r="AL775" s="44"/>
      <c r="AM775" s="44"/>
      <c r="AN775" s="44"/>
      <c r="AO775" s="44"/>
      <c r="AP775" s="44"/>
      <c r="AQ775" s="44"/>
      <c r="AR775" s="44"/>
      <c r="AS775" s="44"/>
      <c r="AT775" s="44"/>
      <c r="AU775" s="44"/>
      <c r="AV775" s="44"/>
      <c r="AW775" s="44"/>
      <c r="AX775" s="44"/>
      <c r="AY775" s="44"/>
      <c r="AZ775" s="44"/>
      <c r="BA775" s="44"/>
      <c r="BB775" s="44"/>
      <c r="BC775" s="44"/>
      <c r="BD775" s="44"/>
      <c r="BE775" s="44"/>
      <c r="BF775" s="44"/>
      <c r="BG775" s="44"/>
      <c r="BH775" s="44"/>
      <c r="BI775" s="44"/>
      <c r="BJ775" s="44"/>
      <c r="BK775" s="44"/>
      <c r="BL775" s="44"/>
      <c r="BM775" s="44"/>
      <c r="BN775" s="44"/>
      <c r="BO775" s="44"/>
      <c r="BP775" s="44"/>
      <c r="BQ775" s="44"/>
      <c r="BR775" s="44"/>
      <c r="BS775" s="44"/>
      <c r="BT775" s="44"/>
      <c r="BU775" s="44"/>
      <c r="BV775" s="44"/>
      <c r="BW775" s="44"/>
      <c r="BX775" s="44"/>
      <c r="BY775" s="44"/>
      <c r="BZ775" s="44"/>
      <c r="CA775" s="44"/>
      <c r="CB775" s="44"/>
      <c r="CC775" s="44"/>
      <c r="CD775" s="44"/>
      <c r="CE775" s="44"/>
      <c r="CF775" s="44"/>
      <c r="CG775" s="44"/>
      <c r="CH775" s="44"/>
      <c r="CI775" s="44"/>
      <c r="CJ775" s="44"/>
      <c r="CK775" s="44"/>
      <c r="CL775" s="44"/>
      <c r="CM775" s="44"/>
      <c r="CN775" s="44"/>
      <c r="CO775" s="44"/>
      <c r="CP775" s="44"/>
      <c r="CQ775" s="44"/>
      <c r="CR775" s="44"/>
      <c r="CS775" s="44"/>
      <c r="CT775" s="44"/>
      <c r="CU775" s="44"/>
      <c r="CV775" s="44"/>
      <c r="CW775" s="44"/>
      <c r="CX775" s="44"/>
      <c r="CY775" s="44"/>
      <c r="CZ775" s="44"/>
    </row>
    <row r="776" spans="3:104" x14ac:dyDescent="0.25"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  <c r="AG776" s="44"/>
      <c r="AH776" s="44"/>
      <c r="AI776" s="44"/>
      <c r="AJ776" s="44"/>
      <c r="AK776" s="44"/>
      <c r="AL776" s="44"/>
      <c r="AM776" s="44"/>
      <c r="AN776" s="44"/>
      <c r="AO776" s="44"/>
      <c r="AP776" s="44"/>
      <c r="AQ776" s="44"/>
      <c r="AR776" s="44"/>
      <c r="AS776" s="44"/>
      <c r="AT776" s="44"/>
      <c r="AU776" s="44"/>
      <c r="AV776" s="44"/>
      <c r="AW776" s="44"/>
      <c r="AX776" s="44"/>
      <c r="AY776" s="44"/>
      <c r="AZ776" s="44"/>
      <c r="BA776" s="44"/>
      <c r="BB776" s="44"/>
      <c r="BC776" s="44"/>
      <c r="BD776" s="44"/>
      <c r="BE776" s="44"/>
      <c r="BF776" s="44"/>
      <c r="BG776" s="44"/>
      <c r="BH776" s="44"/>
      <c r="BI776" s="44"/>
      <c r="BJ776" s="44"/>
      <c r="BK776" s="44"/>
      <c r="BL776" s="44"/>
      <c r="BM776" s="44"/>
      <c r="BN776" s="44"/>
      <c r="BO776" s="44"/>
      <c r="BP776" s="44"/>
      <c r="BQ776" s="44"/>
      <c r="BR776" s="44"/>
      <c r="BS776" s="44"/>
      <c r="BT776" s="44"/>
      <c r="BU776" s="44"/>
      <c r="BV776" s="44"/>
      <c r="BW776" s="44"/>
      <c r="BX776" s="44"/>
      <c r="BY776" s="44"/>
      <c r="BZ776" s="44"/>
      <c r="CA776" s="44"/>
      <c r="CB776" s="44"/>
      <c r="CC776" s="44"/>
      <c r="CD776" s="44"/>
      <c r="CE776" s="44"/>
      <c r="CF776" s="44"/>
      <c r="CG776" s="44"/>
      <c r="CH776" s="44"/>
      <c r="CI776" s="44"/>
      <c r="CJ776" s="44"/>
      <c r="CK776" s="44"/>
      <c r="CL776" s="44"/>
      <c r="CM776" s="44"/>
      <c r="CN776" s="44"/>
      <c r="CO776" s="44"/>
      <c r="CP776" s="44"/>
      <c r="CQ776" s="44"/>
      <c r="CR776" s="44"/>
      <c r="CS776" s="44"/>
      <c r="CT776" s="44"/>
      <c r="CU776" s="44"/>
      <c r="CV776" s="44"/>
      <c r="CW776" s="44"/>
      <c r="CX776" s="44"/>
      <c r="CY776" s="44"/>
      <c r="CZ776" s="44"/>
    </row>
    <row r="777" spans="3:104" x14ac:dyDescent="0.25"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  <c r="AG777" s="44"/>
      <c r="AH777" s="44"/>
      <c r="AI777" s="44"/>
      <c r="AJ777" s="44"/>
      <c r="AK777" s="44"/>
      <c r="AL777" s="44"/>
      <c r="AM777" s="44"/>
      <c r="AN777" s="44"/>
      <c r="AO777" s="44"/>
      <c r="AP777" s="44"/>
      <c r="AQ777" s="44"/>
      <c r="AR777" s="44"/>
      <c r="AS777" s="44"/>
      <c r="AT777" s="44"/>
      <c r="AU777" s="44"/>
      <c r="AV777" s="44"/>
      <c r="AW777" s="44"/>
      <c r="AX777" s="44"/>
      <c r="AY777" s="44"/>
      <c r="AZ777" s="44"/>
      <c r="BA777" s="44"/>
      <c r="BB777" s="44"/>
      <c r="BC777" s="44"/>
      <c r="BD777" s="44"/>
      <c r="BE777" s="44"/>
      <c r="BF777" s="44"/>
      <c r="BG777" s="44"/>
      <c r="BH777" s="44"/>
      <c r="BI777" s="44"/>
      <c r="BJ777" s="44"/>
      <c r="BK777" s="44"/>
      <c r="BL777" s="44"/>
      <c r="BM777" s="44"/>
      <c r="BN777" s="44"/>
      <c r="BO777" s="44"/>
      <c r="BP777" s="44"/>
      <c r="BQ777" s="44"/>
      <c r="BR777" s="44"/>
      <c r="BS777" s="44"/>
      <c r="BT777" s="44"/>
      <c r="BU777" s="44"/>
      <c r="BV777" s="44"/>
      <c r="BW777" s="44"/>
      <c r="BX777" s="44"/>
      <c r="BY777" s="44"/>
      <c r="BZ777" s="44"/>
      <c r="CA777" s="44"/>
      <c r="CB777" s="44"/>
      <c r="CC777" s="44"/>
      <c r="CD777" s="44"/>
      <c r="CE777" s="44"/>
      <c r="CF777" s="44"/>
      <c r="CG777" s="44"/>
      <c r="CH777" s="44"/>
      <c r="CI777" s="44"/>
      <c r="CJ777" s="44"/>
      <c r="CK777" s="44"/>
      <c r="CL777" s="44"/>
      <c r="CM777" s="44"/>
      <c r="CN777" s="44"/>
      <c r="CO777" s="44"/>
      <c r="CP777" s="44"/>
      <c r="CQ777" s="44"/>
      <c r="CR777" s="44"/>
      <c r="CS777" s="44"/>
      <c r="CT777" s="44"/>
      <c r="CU777" s="44"/>
      <c r="CV777" s="44"/>
      <c r="CW777" s="44"/>
      <c r="CX777" s="44"/>
      <c r="CY777" s="44"/>
      <c r="CZ777" s="44"/>
    </row>
    <row r="778" spans="3:104" x14ac:dyDescent="0.25"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  <c r="AG778" s="44"/>
      <c r="AH778" s="44"/>
      <c r="AI778" s="44"/>
      <c r="AJ778" s="44"/>
      <c r="AK778" s="44"/>
      <c r="AL778" s="44"/>
      <c r="AM778" s="44"/>
      <c r="AN778" s="44"/>
      <c r="AO778" s="44"/>
      <c r="AP778" s="44"/>
      <c r="AQ778" s="44"/>
      <c r="AR778" s="44"/>
      <c r="AS778" s="44"/>
      <c r="AT778" s="44"/>
      <c r="AU778" s="44"/>
      <c r="AV778" s="44"/>
      <c r="AW778" s="44"/>
      <c r="AX778" s="44"/>
      <c r="AY778" s="44"/>
      <c r="AZ778" s="44"/>
      <c r="BA778" s="44"/>
      <c r="BB778" s="44"/>
      <c r="BC778" s="44"/>
      <c r="BD778" s="44"/>
      <c r="BE778" s="44"/>
      <c r="BF778" s="44"/>
      <c r="BG778" s="44"/>
      <c r="BH778" s="44"/>
      <c r="BI778" s="44"/>
      <c r="BJ778" s="44"/>
      <c r="BK778" s="44"/>
      <c r="BL778" s="44"/>
      <c r="BM778" s="44"/>
      <c r="BN778" s="44"/>
      <c r="BO778" s="44"/>
      <c r="BP778" s="44"/>
      <c r="BQ778" s="44"/>
      <c r="BR778" s="44"/>
      <c r="BS778" s="44"/>
      <c r="BT778" s="44"/>
      <c r="BU778" s="44"/>
      <c r="BV778" s="44"/>
      <c r="BW778" s="44"/>
      <c r="BX778" s="44"/>
      <c r="BY778" s="44"/>
      <c r="BZ778" s="44"/>
      <c r="CA778" s="44"/>
      <c r="CB778" s="44"/>
      <c r="CC778" s="44"/>
      <c r="CD778" s="44"/>
      <c r="CE778" s="44"/>
      <c r="CF778" s="44"/>
      <c r="CG778" s="44"/>
      <c r="CH778" s="44"/>
      <c r="CI778" s="44"/>
      <c r="CJ778" s="44"/>
      <c r="CK778" s="44"/>
      <c r="CL778" s="44"/>
      <c r="CM778" s="44"/>
      <c r="CN778" s="44"/>
      <c r="CO778" s="44"/>
      <c r="CP778" s="44"/>
      <c r="CQ778" s="44"/>
      <c r="CR778" s="44"/>
      <c r="CS778" s="44"/>
      <c r="CT778" s="44"/>
      <c r="CU778" s="44"/>
      <c r="CV778" s="44"/>
      <c r="CW778" s="44"/>
      <c r="CX778" s="44"/>
      <c r="CY778" s="44"/>
      <c r="CZ778" s="44"/>
    </row>
    <row r="779" spans="3:104" x14ac:dyDescent="0.25"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  <c r="AG779" s="44"/>
      <c r="AH779" s="44"/>
      <c r="AI779" s="44"/>
      <c r="AJ779" s="44"/>
      <c r="AK779" s="44"/>
      <c r="AL779" s="44"/>
      <c r="AM779" s="44"/>
      <c r="AN779" s="44"/>
      <c r="AO779" s="44"/>
      <c r="AP779" s="44"/>
      <c r="AQ779" s="44"/>
      <c r="AR779" s="44"/>
      <c r="AS779" s="44"/>
      <c r="AT779" s="44"/>
      <c r="AU779" s="44"/>
      <c r="AV779" s="44"/>
      <c r="AW779" s="44"/>
      <c r="AX779" s="44"/>
      <c r="AY779" s="44"/>
      <c r="AZ779" s="44"/>
      <c r="BA779" s="44"/>
      <c r="BB779" s="44"/>
      <c r="BC779" s="44"/>
      <c r="BD779" s="44"/>
      <c r="BE779" s="44"/>
      <c r="BF779" s="44"/>
      <c r="BG779" s="44"/>
      <c r="BH779" s="44"/>
      <c r="BI779" s="44"/>
      <c r="BJ779" s="44"/>
      <c r="BK779" s="44"/>
      <c r="BL779" s="44"/>
      <c r="BM779" s="44"/>
      <c r="BN779" s="44"/>
      <c r="BO779" s="44"/>
      <c r="BP779" s="44"/>
      <c r="BQ779" s="44"/>
      <c r="BR779" s="44"/>
      <c r="BS779" s="44"/>
      <c r="BT779" s="44"/>
      <c r="BU779" s="44"/>
      <c r="BV779" s="44"/>
      <c r="BW779" s="44"/>
      <c r="BX779" s="44"/>
      <c r="BY779" s="44"/>
      <c r="BZ779" s="44"/>
      <c r="CA779" s="44"/>
      <c r="CB779" s="44"/>
      <c r="CC779" s="44"/>
      <c r="CD779" s="44"/>
      <c r="CE779" s="44"/>
      <c r="CF779" s="44"/>
      <c r="CG779" s="44"/>
      <c r="CH779" s="44"/>
      <c r="CI779" s="44"/>
      <c r="CJ779" s="44"/>
      <c r="CK779" s="44"/>
      <c r="CL779" s="44"/>
      <c r="CM779" s="44"/>
      <c r="CN779" s="44"/>
      <c r="CO779" s="44"/>
      <c r="CP779" s="44"/>
      <c r="CQ779" s="44"/>
      <c r="CR779" s="44"/>
      <c r="CS779" s="44"/>
      <c r="CT779" s="44"/>
      <c r="CU779" s="44"/>
      <c r="CV779" s="44"/>
      <c r="CW779" s="44"/>
      <c r="CX779" s="44"/>
      <c r="CY779" s="44"/>
      <c r="CZ779" s="44"/>
    </row>
    <row r="780" spans="3:104" x14ac:dyDescent="0.25"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  <c r="AG780" s="44"/>
      <c r="AH780" s="44"/>
      <c r="AI780" s="44"/>
      <c r="AJ780" s="44"/>
      <c r="AK780" s="44"/>
      <c r="AL780" s="44"/>
      <c r="AM780" s="44"/>
      <c r="AN780" s="44"/>
      <c r="AO780" s="44"/>
      <c r="AP780" s="44"/>
      <c r="AQ780" s="44"/>
      <c r="AR780" s="44"/>
      <c r="AS780" s="44"/>
      <c r="AT780" s="44"/>
      <c r="AU780" s="44"/>
      <c r="AV780" s="44"/>
      <c r="AW780" s="44"/>
      <c r="AX780" s="44"/>
      <c r="AY780" s="44"/>
      <c r="AZ780" s="44"/>
      <c r="BA780" s="44"/>
      <c r="BB780" s="44"/>
      <c r="BC780" s="44"/>
      <c r="BD780" s="44"/>
      <c r="BE780" s="44"/>
      <c r="BF780" s="44"/>
      <c r="BG780" s="44"/>
      <c r="BH780" s="44"/>
      <c r="BI780" s="44"/>
      <c r="BJ780" s="44"/>
      <c r="BK780" s="44"/>
      <c r="BL780" s="44"/>
      <c r="BM780" s="44"/>
      <c r="BN780" s="44"/>
      <c r="BO780" s="44"/>
      <c r="BP780" s="44"/>
      <c r="BQ780" s="44"/>
      <c r="BR780" s="44"/>
      <c r="BS780" s="44"/>
      <c r="BT780" s="44"/>
      <c r="BU780" s="44"/>
      <c r="BV780" s="44"/>
      <c r="BW780" s="44"/>
      <c r="BX780" s="44"/>
      <c r="BY780" s="44"/>
      <c r="BZ780" s="44"/>
      <c r="CA780" s="44"/>
      <c r="CB780" s="44"/>
      <c r="CC780" s="44"/>
      <c r="CD780" s="44"/>
      <c r="CE780" s="44"/>
      <c r="CF780" s="44"/>
      <c r="CG780" s="44"/>
      <c r="CH780" s="44"/>
      <c r="CI780" s="44"/>
      <c r="CJ780" s="44"/>
      <c r="CK780" s="44"/>
      <c r="CL780" s="44"/>
      <c r="CM780" s="44"/>
      <c r="CN780" s="44"/>
      <c r="CO780" s="44"/>
      <c r="CP780" s="44"/>
      <c r="CQ780" s="44"/>
      <c r="CR780" s="44"/>
      <c r="CS780" s="44"/>
      <c r="CT780" s="44"/>
      <c r="CU780" s="44"/>
      <c r="CV780" s="44"/>
      <c r="CW780" s="44"/>
      <c r="CX780" s="44"/>
      <c r="CY780" s="44"/>
      <c r="CZ780" s="44"/>
    </row>
    <row r="781" spans="3:104" x14ac:dyDescent="0.25"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  <c r="AG781" s="44"/>
      <c r="AH781" s="44"/>
      <c r="AI781" s="44"/>
      <c r="AJ781" s="44"/>
      <c r="AK781" s="44"/>
      <c r="AL781" s="44"/>
      <c r="AM781" s="44"/>
      <c r="AN781" s="44"/>
      <c r="AO781" s="44"/>
      <c r="AP781" s="44"/>
      <c r="AQ781" s="44"/>
      <c r="AR781" s="44"/>
      <c r="AS781" s="44"/>
      <c r="AT781" s="44"/>
      <c r="AU781" s="44"/>
      <c r="AV781" s="44"/>
      <c r="AW781" s="44"/>
      <c r="AX781" s="44"/>
      <c r="AY781" s="44"/>
      <c r="AZ781" s="44"/>
      <c r="BA781" s="44"/>
      <c r="BB781" s="44"/>
      <c r="BC781" s="44"/>
      <c r="BD781" s="44"/>
      <c r="BE781" s="44"/>
      <c r="BF781" s="44"/>
      <c r="BG781" s="44"/>
      <c r="BH781" s="44"/>
      <c r="BI781" s="44"/>
      <c r="BJ781" s="44"/>
      <c r="BK781" s="44"/>
      <c r="BL781" s="44"/>
      <c r="BM781" s="44"/>
      <c r="BN781" s="44"/>
      <c r="BO781" s="44"/>
      <c r="BP781" s="44"/>
      <c r="BQ781" s="44"/>
      <c r="BR781" s="44"/>
      <c r="BS781" s="44"/>
      <c r="BT781" s="44"/>
      <c r="BU781" s="44"/>
      <c r="BV781" s="44"/>
      <c r="BW781" s="44"/>
      <c r="BX781" s="44"/>
      <c r="BY781" s="44"/>
      <c r="BZ781" s="44"/>
      <c r="CA781" s="44"/>
      <c r="CB781" s="44"/>
      <c r="CC781" s="44"/>
      <c r="CD781" s="44"/>
      <c r="CE781" s="44"/>
      <c r="CF781" s="44"/>
      <c r="CG781" s="44"/>
      <c r="CH781" s="44"/>
      <c r="CI781" s="44"/>
      <c r="CJ781" s="44"/>
      <c r="CK781" s="44"/>
      <c r="CL781" s="44"/>
      <c r="CM781" s="44"/>
      <c r="CN781" s="44"/>
      <c r="CO781" s="44"/>
      <c r="CP781" s="44"/>
      <c r="CQ781" s="44"/>
      <c r="CR781" s="44"/>
      <c r="CS781" s="44"/>
      <c r="CT781" s="44"/>
      <c r="CU781" s="44"/>
      <c r="CV781" s="44"/>
      <c r="CW781" s="44"/>
      <c r="CX781" s="44"/>
      <c r="CY781" s="44"/>
      <c r="CZ781" s="44"/>
    </row>
    <row r="782" spans="3:104" x14ac:dyDescent="0.25"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  <c r="AG782" s="44"/>
      <c r="AH782" s="44"/>
      <c r="AI782" s="44"/>
      <c r="AJ782" s="44"/>
      <c r="AK782" s="44"/>
      <c r="AL782" s="44"/>
      <c r="AM782" s="44"/>
      <c r="AN782" s="44"/>
      <c r="AO782" s="44"/>
      <c r="AP782" s="44"/>
      <c r="AQ782" s="44"/>
      <c r="AR782" s="44"/>
      <c r="AS782" s="44"/>
      <c r="AT782" s="44"/>
      <c r="AU782" s="44"/>
      <c r="AV782" s="44"/>
      <c r="AW782" s="44"/>
      <c r="AX782" s="44"/>
      <c r="AY782" s="44"/>
      <c r="AZ782" s="44"/>
      <c r="BA782" s="44"/>
      <c r="BB782" s="44"/>
      <c r="BC782" s="44"/>
      <c r="BD782" s="44"/>
      <c r="BE782" s="44"/>
      <c r="BF782" s="44"/>
      <c r="BG782" s="44"/>
      <c r="BH782" s="44"/>
      <c r="BI782" s="44"/>
      <c r="BJ782" s="44"/>
      <c r="BK782" s="44"/>
      <c r="BL782" s="44"/>
      <c r="BM782" s="44"/>
      <c r="BN782" s="44"/>
      <c r="BO782" s="44"/>
      <c r="BP782" s="44"/>
      <c r="BQ782" s="44"/>
      <c r="BR782" s="44"/>
      <c r="BS782" s="44"/>
      <c r="BT782" s="44"/>
      <c r="BU782" s="44"/>
      <c r="BV782" s="44"/>
      <c r="BW782" s="44"/>
      <c r="BX782" s="44"/>
      <c r="BY782" s="44"/>
      <c r="BZ782" s="44"/>
      <c r="CA782" s="44"/>
      <c r="CB782" s="44"/>
      <c r="CC782" s="44"/>
      <c r="CD782" s="44"/>
      <c r="CE782" s="44"/>
      <c r="CF782" s="44"/>
      <c r="CG782" s="44"/>
      <c r="CH782" s="44"/>
      <c r="CI782" s="44"/>
      <c r="CJ782" s="44"/>
      <c r="CK782" s="44"/>
      <c r="CL782" s="44"/>
      <c r="CM782" s="44"/>
      <c r="CN782" s="44"/>
      <c r="CO782" s="44"/>
      <c r="CP782" s="44"/>
      <c r="CQ782" s="44"/>
      <c r="CR782" s="44"/>
      <c r="CS782" s="44"/>
      <c r="CT782" s="44"/>
      <c r="CU782" s="44"/>
      <c r="CV782" s="44"/>
      <c r="CW782" s="44"/>
      <c r="CX782" s="44"/>
      <c r="CY782" s="44"/>
      <c r="CZ782" s="44"/>
    </row>
    <row r="783" spans="3:104" x14ac:dyDescent="0.25"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  <c r="AG783" s="44"/>
      <c r="AH783" s="44"/>
      <c r="AI783" s="44"/>
      <c r="AJ783" s="44"/>
      <c r="AK783" s="44"/>
      <c r="AL783" s="44"/>
      <c r="AM783" s="44"/>
      <c r="AN783" s="44"/>
      <c r="AO783" s="44"/>
      <c r="AP783" s="44"/>
      <c r="AQ783" s="44"/>
      <c r="AR783" s="44"/>
      <c r="AS783" s="44"/>
      <c r="AT783" s="44"/>
      <c r="AU783" s="44"/>
      <c r="AV783" s="44"/>
      <c r="AW783" s="44"/>
      <c r="AX783" s="44"/>
      <c r="AY783" s="44"/>
      <c r="AZ783" s="44"/>
      <c r="BA783" s="44"/>
      <c r="BB783" s="44"/>
      <c r="BC783" s="44"/>
      <c r="BD783" s="44"/>
      <c r="BE783" s="44"/>
      <c r="BF783" s="44"/>
      <c r="BG783" s="44"/>
      <c r="BH783" s="44"/>
      <c r="BI783" s="44"/>
      <c r="BJ783" s="44"/>
      <c r="BK783" s="44"/>
      <c r="BL783" s="44"/>
      <c r="BM783" s="44"/>
      <c r="BN783" s="44"/>
      <c r="BO783" s="44"/>
      <c r="BP783" s="44"/>
      <c r="BQ783" s="44"/>
      <c r="BR783" s="44"/>
      <c r="BS783" s="44"/>
      <c r="BT783" s="44"/>
      <c r="BU783" s="44"/>
      <c r="BV783" s="44"/>
      <c r="BW783" s="44"/>
      <c r="BX783" s="44"/>
      <c r="BY783" s="44"/>
      <c r="BZ783" s="44"/>
      <c r="CA783" s="44"/>
      <c r="CB783" s="44"/>
      <c r="CC783" s="44"/>
      <c r="CD783" s="44"/>
      <c r="CE783" s="44"/>
      <c r="CF783" s="44"/>
      <c r="CG783" s="44"/>
      <c r="CH783" s="44"/>
      <c r="CI783" s="44"/>
      <c r="CJ783" s="44"/>
      <c r="CK783" s="44"/>
      <c r="CL783" s="44"/>
      <c r="CM783" s="44"/>
      <c r="CN783" s="44"/>
      <c r="CO783" s="44"/>
      <c r="CP783" s="44"/>
      <c r="CQ783" s="44"/>
      <c r="CR783" s="44"/>
      <c r="CS783" s="44"/>
      <c r="CT783" s="44"/>
      <c r="CU783" s="44"/>
      <c r="CV783" s="44"/>
      <c r="CW783" s="44"/>
      <c r="CX783" s="44"/>
      <c r="CY783" s="44"/>
      <c r="CZ783" s="44"/>
    </row>
    <row r="784" spans="3:104" x14ac:dyDescent="0.25"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  <c r="AG784" s="44"/>
      <c r="AH784" s="44"/>
      <c r="AI784" s="44"/>
      <c r="AJ784" s="44"/>
      <c r="AK784" s="44"/>
      <c r="AL784" s="44"/>
      <c r="AM784" s="44"/>
      <c r="AN784" s="44"/>
      <c r="AO784" s="44"/>
      <c r="AP784" s="44"/>
      <c r="AQ784" s="44"/>
      <c r="AR784" s="44"/>
      <c r="AS784" s="44"/>
      <c r="AT784" s="44"/>
      <c r="AU784" s="44"/>
      <c r="AV784" s="44"/>
      <c r="AW784" s="44"/>
      <c r="AX784" s="44"/>
      <c r="AY784" s="44"/>
      <c r="AZ784" s="44"/>
      <c r="BA784" s="44"/>
      <c r="BB784" s="44"/>
      <c r="BC784" s="44"/>
      <c r="BD784" s="44"/>
      <c r="BE784" s="44"/>
      <c r="BF784" s="44"/>
      <c r="BG784" s="44"/>
      <c r="BH784" s="44"/>
      <c r="BI784" s="44"/>
      <c r="BJ784" s="44"/>
      <c r="BK784" s="44"/>
      <c r="BL784" s="44"/>
      <c r="BM784" s="44"/>
      <c r="BN784" s="44"/>
      <c r="BO784" s="44"/>
      <c r="BP784" s="44"/>
      <c r="BQ784" s="44"/>
      <c r="BR784" s="44"/>
      <c r="BS784" s="44"/>
      <c r="BT784" s="44"/>
      <c r="BU784" s="44"/>
      <c r="BV784" s="44"/>
      <c r="BW784" s="44"/>
      <c r="BX784" s="44"/>
      <c r="BY784" s="44"/>
      <c r="BZ784" s="44"/>
      <c r="CA784" s="44"/>
      <c r="CB784" s="44"/>
      <c r="CC784" s="44"/>
      <c r="CD784" s="44"/>
      <c r="CE784" s="44"/>
      <c r="CF784" s="44"/>
      <c r="CG784" s="44"/>
      <c r="CH784" s="44"/>
      <c r="CI784" s="44"/>
      <c r="CJ784" s="44"/>
      <c r="CK784" s="44"/>
      <c r="CL784" s="44"/>
      <c r="CM784" s="44"/>
      <c r="CN784" s="44"/>
      <c r="CO784" s="44"/>
      <c r="CP784" s="44"/>
      <c r="CQ784" s="44"/>
      <c r="CR784" s="44"/>
      <c r="CS784" s="44"/>
      <c r="CT784" s="44"/>
      <c r="CU784" s="44"/>
      <c r="CV784" s="44"/>
      <c r="CW784" s="44"/>
      <c r="CX784" s="44"/>
      <c r="CY784" s="44"/>
      <c r="CZ784" s="44"/>
    </row>
    <row r="785" spans="2:104" x14ac:dyDescent="0.25"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  <c r="AG785" s="44"/>
      <c r="AH785" s="44"/>
      <c r="AI785" s="44"/>
      <c r="AJ785" s="44"/>
      <c r="AK785" s="44"/>
      <c r="AL785" s="44"/>
      <c r="AM785" s="44"/>
      <c r="AN785" s="44"/>
      <c r="AO785" s="44"/>
      <c r="AP785" s="44"/>
      <c r="AQ785" s="44"/>
      <c r="AR785" s="44"/>
      <c r="AS785" s="44"/>
      <c r="AT785" s="44"/>
      <c r="AU785" s="44"/>
      <c r="AV785" s="44"/>
      <c r="AW785" s="44"/>
      <c r="AX785" s="44"/>
      <c r="AY785" s="44"/>
      <c r="AZ785" s="44"/>
      <c r="BA785" s="44"/>
      <c r="BB785" s="44"/>
      <c r="BC785" s="44"/>
      <c r="BD785" s="44"/>
      <c r="BE785" s="44"/>
      <c r="BF785" s="44"/>
      <c r="BG785" s="44"/>
      <c r="BH785" s="44"/>
      <c r="BI785" s="44"/>
      <c r="BJ785" s="44"/>
      <c r="BK785" s="44"/>
      <c r="BL785" s="44"/>
      <c r="BM785" s="44"/>
      <c r="BN785" s="44"/>
      <c r="BO785" s="44"/>
      <c r="BP785" s="44"/>
      <c r="BQ785" s="44"/>
      <c r="BR785" s="44"/>
      <c r="BS785" s="44"/>
      <c r="BT785" s="44"/>
      <c r="BU785" s="44"/>
      <c r="BV785" s="44"/>
      <c r="BW785" s="44"/>
      <c r="BX785" s="44"/>
      <c r="BY785" s="44"/>
      <c r="BZ785" s="44"/>
      <c r="CA785" s="44"/>
      <c r="CB785" s="44"/>
      <c r="CC785" s="44"/>
      <c r="CD785" s="44"/>
      <c r="CE785" s="44"/>
      <c r="CF785" s="44"/>
      <c r="CG785" s="44"/>
      <c r="CH785" s="44"/>
      <c r="CI785" s="44"/>
      <c r="CJ785" s="44"/>
      <c r="CK785" s="44"/>
      <c r="CL785" s="44"/>
      <c r="CM785" s="44"/>
      <c r="CN785" s="44"/>
      <c r="CO785" s="44"/>
      <c r="CP785" s="44"/>
      <c r="CQ785" s="44"/>
      <c r="CR785" s="44"/>
      <c r="CS785" s="44"/>
      <c r="CT785" s="44"/>
      <c r="CU785" s="44"/>
      <c r="CV785" s="44"/>
      <c r="CW785" s="44"/>
      <c r="CX785" s="44"/>
      <c r="CY785" s="44"/>
      <c r="CZ785" s="44"/>
    </row>
    <row r="786" spans="2:104" x14ac:dyDescent="0.25"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  <c r="AG786" s="44"/>
      <c r="AH786" s="44"/>
      <c r="AI786" s="44"/>
      <c r="AJ786" s="44"/>
      <c r="AK786" s="44"/>
      <c r="AL786" s="44"/>
      <c r="AM786" s="44"/>
      <c r="AN786" s="44"/>
      <c r="AO786" s="44"/>
      <c r="AP786" s="44"/>
      <c r="AQ786" s="44"/>
      <c r="AR786" s="44"/>
      <c r="AS786" s="44"/>
      <c r="AT786" s="44"/>
      <c r="AU786" s="44"/>
      <c r="AV786" s="44"/>
      <c r="AW786" s="44"/>
      <c r="AX786" s="44"/>
      <c r="AY786" s="44"/>
      <c r="AZ786" s="44"/>
      <c r="BA786" s="44"/>
      <c r="BB786" s="44"/>
      <c r="BC786" s="44"/>
      <c r="BD786" s="44"/>
      <c r="BE786" s="44"/>
      <c r="BF786" s="44"/>
      <c r="BG786" s="44"/>
      <c r="BH786" s="44"/>
      <c r="BI786" s="44"/>
      <c r="BJ786" s="44"/>
      <c r="BK786" s="44"/>
      <c r="BL786" s="44"/>
      <c r="BM786" s="44"/>
      <c r="BN786" s="44"/>
      <c r="BO786" s="44"/>
      <c r="BP786" s="44"/>
      <c r="BQ786" s="44"/>
      <c r="BR786" s="44"/>
      <c r="BS786" s="44"/>
      <c r="BT786" s="44"/>
      <c r="BU786" s="44"/>
      <c r="BV786" s="44"/>
      <c r="BW786" s="44"/>
      <c r="BX786" s="44"/>
      <c r="BY786" s="44"/>
      <c r="BZ786" s="44"/>
      <c r="CA786" s="44"/>
      <c r="CB786" s="44"/>
      <c r="CC786" s="44"/>
      <c r="CD786" s="44"/>
      <c r="CE786" s="44"/>
      <c r="CF786" s="44"/>
      <c r="CG786" s="44"/>
      <c r="CH786" s="44"/>
      <c r="CI786" s="44"/>
      <c r="CJ786" s="44"/>
      <c r="CK786" s="44"/>
      <c r="CL786" s="44"/>
      <c r="CM786" s="44"/>
      <c r="CN786" s="44"/>
      <c r="CO786" s="44"/>
      <c r="CP786" s="44"/>
      <c r="CQ786" s="44"/>
      <c r="CR786" s="44"/>
      <c r="CS786" s="44"/>
      <c r="CT786" s="44"/>
      <c r="CU786" s="44"/>
      <c r="CV786" s="44"/>
      <c r="CW786" s="44"/>
      <c r="CX786" s="44"/>
      <c r="CY786" s="44"/>
      <c r="CZ786" s="44"/>
    </row>
    <row r="787" spans="2:104" x14ac:dyDescent="0.25"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  <c r="AG787" s="44"/>
      <c r="AH787" s="44"/>
      <c r="AI787" s="44"/>
      <c r="AJ787" s="44"/>
      <c r="AK787" s="44"/>
      <c r="AL787" s="44"/>
      <c r="AM787" s="44"/>
      <c r="AN787" s="44"/>
      <c r="AO787" s="44"/>
      <c r="AP787" s="44"/>
      <c r="AQ787" s="44"/>
      <c r="AR787" s="44"/>
      <c r="AS787" s="44"/>
      <c r="AT787" s="44"/>
      <c r="AU787" s="44"/>
      <c r="AV787" s="44"/>
      <c r="AW787" s="44"/>
      <c r="AX787" s="44"/>
      <c r="AY787" s="44"/>
      <c r="AZ787" s="44"/>
      <c r="BA787" s="44"/>
      <c r="BB787" s="44"/>
      <c r="BC787" s="44"/>
      <c r="BD787" s="44"/>
      <c r="BE787" s="44"/>
      <c r="BF787" s="44"/>
      <c r="BG787" s="44"/>
      <c r="BH787" s="44"/>
      <c r="BI787" s="44"/>
      <c r="BJ787" s="44"/>
      <c r="BK787" s="44"/>
      <c r="BL787" s="44"/>
      <c r="BM787" s="44"/>
      <c r="BN787" s="44"/>
      <c r="BO787" s="44"/>
      <c r="BP787" s="44"/>
      <c r="BQ787" s="44"/>
      <c r="BR787" s="44"/>
      <c r="BS787" s="44"/>
      <c r="BT787" s="44"/>
      <c r="BU787" s="44"/>
      <c r="BV787" s="44"/>
      <c r="BW787" s="44"/>
      <c r="BX787" s="44"/>
      <c r="BY787" s="44"/>
      <c r="BZ787" s="44"/>
      <c r="CA787" s="44"/>
      <c r="CB787" s="44"/>
      <c r="CC787" s="44"/>
      <c r="CD787" s="44"/>
      <c r="CE787" s="44"/>
      <c r="CF787" s="44"/>
      <c r="CG787" s="44"/>
      <c r="CH787" s="44"/>
      <c r="CI787" s="44"/>
      <c r="CJ787" s="44"/>
      <c r="CK787" s="44"/>
      <c r="CL787" s="44"/>
      <c r="CM787" s="44"/>
      <c r="CN787" s="44"/>
      <c r="CO787" s="44"/>
      <c r="CP787" s="44"/>
      <c r="CQ787" s="44"/>
      <c r="CR787" s="44"/>
      <c r="CS787" s="44"/>
      <c r="CT787" s="44"/>
      <c r="CU787" s="44"/>
      <c r="CV787" s="44"/>
      <c r="CW787" s="44"/>
      <c r="CX787" s="44"/>
      <c r="CY787" s="44"/>
      <c r="CZ787" s="44"/>
    </row>
    <row r="788" spans="2:104" x14ac:dyDescent="0.25"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  <c r="AG788" s="44"/>
      <c r="AH788" s="44"/>
      <c r="AI788" s="44"/>
      <c r="AJ788" s="44"/>
      <c r="AK788" s="44"/>
      <c r="AL788" s="44"/>
      <c r="AM788" s="44"/>
      <c r="AN788" s="44"/>
      <c r="AO788" s="44"/>
      <c r="AP788" s="44"/>
      <c r="AQ788" s="44"/>
      <c r="AR788" s="44"/>
      <c r="AS788" s="44"/>
      <c r="AT788" s="44"/>
      <c r="AU788" s="44"/>
      <c r="AV788" s="44"/>
      <c r="AW788" s="44"/>
      <c r="AX788" s="44"/>
      <c r="AY788" s="44"/>
      <c r="AZ788" s="44"/>
      <c r="BA788" s="44"/>
      <c r="BB788" s="44"/>
      <c r="BC788" s="44"/>
      <c r="BD788" s="44"/>
      <c r="BE788" s="44"/>
      <c r="BF788" s="44"/>
      <c r="BG788" s="44"/>
      <c r="BH788" s="44"/>
      <c r="BI788" s="44"/>
      <c r="BJ788" s="44"/>
      <c r="BK788" s="44"/>
      <c r="BL788" s="44"/>
      <c r="BM788" s="44"/>
      <c r="BN788" s="44"/>
      <c r="BO788" s="44"/>
      <c r="BP788" s="44"/>
      <c r="BQ788" s="44"/>
      <c r="BR788" s="44"/>
      <c r="BS788" s="44"/>
      <c r="BT788" s="44"/>
      <c r="BU788" s="44"/>
      <c r="BV788" s="44"/>
      <c r="BW788" s="44"/>
      <c r="BX788" s="44"/>
      <c r="BY788" s="44"/>
      <c r="BZ788" s="44"/>
      <c r="CA788" s="44"/>
      <c r="CB788" s="44"/>
      <c r="CC788" s="44"/>
      <c r="CD788" s="44"/>
      <c r="CE788" s="44"/>
      <c r="CF788" s="44"/>
      <c r="CG788" s="44"/>
      <c r="CH788" s="44"/>
      <c r="CI788" s="44"/>
      <c r="CJ788" s="44"/>
      <c r="CK788" s="44"/>
      <c r="CL788" s="44"/>
      <c r="CM788" s="44"/>
      <c r="CN788" s="44"/>
      <c r="CO788" s="44"/>
      <c r="CP788" s="44"/>
      <c r="CQ788" s="44"/>
      <c r="CR788" s="44"/>
      <c r="CS788" s="44"/>
      <c r="CT788" s="44"/>
      <c r="CU788" s="44"/>
      <c r="CV788" s="44"/>
      <c r="CW788" s="44"/>
      <c r="CX788" s="44"/>
      <c r="CY788" s="44"/>
      <c r="CZ788" s="44"/>
    </row>
    <row r="789" spans="2:104" x14ac:dyDescent="0.25"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  <c r="AG789" s="44"/>
      <c r="AH789" s="44"/>
      <c r="AI789" s="44"/>
      <c r="AJ789" s="44"/>
      <c r="AK789" s="44"/>
      <c r="AL789" s="44"/>
      <c r="AM789" s="44"/>
      <c r="AN789" s="44"/>
      <c r="AO789" s="44"/>
      <c r="AP789" s="44"/>
      <c r="AQ789" s="44"/>
      <c r="AR789" s="44"/>
      <c r="AS789" s="44"/>
      <c r="AT789" s="44"/>
      <c r="AU789" s="44"/>
      <c r="AV789" s="44"/>
      <c r="AW789" s="44"/>
      <c r="AX789" s="44"/>
      <c r="AY789" s="44"/>
      <c r="AZ789" s="44"/>
      <c r="BA789" s="44"/>
      <c r="BB789" s="44"/>
      <c r="BC789" s="44"/>
      <c r="BD789" s="44"/>
      <c r="BE789" s="44"/>
      <c r="BF789" s="44"/>
      <c r="BG789" s="44"/>
      <c r="BH789" s="44"/>
      <c r="BI789" s="44"/>
      <c r="BJ789" s="44"/>
      <c r="BK789" s="44"/>
      <c r="BL789" s="44"/>
      <c r="BM789" s="44"/>
      <c r="BN789" s="44"/>
      <c r="BO789" s="44"/>
      <c r="BP789" s="44"/>
      <c r="BQ789" s="44"/>
      <c r="BR789" s="44"/>
      <c r="BS789" s="44"/>
      <c r="BT789" s="44"/>
      <c r="BU789" s="44"/>
      <c r="BV789" s="44"/>
      <c r="BW789" s="44"/>
      <c r="BX789" s="44"/>
      <c r="BY789" s="44"/>
      <c r="BZ789" s="44"/>
      <c r="CA789" s="44"/>
      <c r="CB789" s="44"/>
      <c r="CC789" s="44"/>
      <c r="CD789" s="44"/>
      <c r="CE789" s="44"/>
      <c r="CF789" s="44"/>
      <c r="CG789" s="44"/>
      <c r="CH789" s="44"/>
      <c r="CI789" s="44"/>
      <c r="CJ789" s="44"/>
      <c r="CK789" s="44"/>
      <c r="CL789" s="44"/>
      <c r="CM789" s="44"/>
      <c r="CN789" s="44"/>
      <c r="CO789" s="44"/>
      <c r="CP789" s="44"/>
      <c r="CQ789" s="44"/>
      <c r="CR789" s="44"/>
      <c r="CS789" s="44"/>
      <c r="CT789" s="44"/>
      <c r="CU789" s="44"/>
      <c r="CV789" s="44"/>
      <c r="CW789" s="44"/>
      <c r="CX789" s="44"/>
      <c r="CY789" s="44"/>
      <c r="CZ789" s="44"/>
    </row>
    <row r="790" spans="2:104" x14ac:dyDescent="0.25"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  <c r="AG790" s="44"/>
      <c r="AH790" s="44"/>
      <c r="AI790" s="44"/>
      <c r="AJ790" s="44"/>
      <c r="AK790" s="44"/>
      <c r="AL790" s="44"/>
      <c r="AM790" s="44"/>
      <c r="AN790" s="44"/>
      <c r="AO790" s="44"/>
      <c r="AP790" s="44"/>
      <c r="AQ790" s="44"/>
      <c r="AR790" s="44"/>
      <c r="AS790" s="44"/>
      <c r="AT790" s="44"/>
      <c r="AU790" s="44"/>
      <c r="AV790" s="44"/>
      <c r="AW790" s="44"/>
      <c r="AX790" s="44"/>
      <c r="AY790" s="44"/>
      <c r="AZ790" s="44"/>
      <c r="BA790" s="44"/>
      <c r="BB790" s="44"/>
      <c r="BC790" s="44"/>
      <c r="BD790" s="44"/>
      <c r="BE790" s="44"/>
      <c r="BF790" s="44"/>
      <c r="BG790" s="44"/>
      <c r="BH790" s="44"/>
      <c r="BI790" s="44"/>
      <c r="BJ790" s="44"/>
      <c r="BK790" s="44"/>
      <c r="BL790" s="44"/>
      <c r="BM790" s="44"/>
      <c r="BN790" s="44"/>
      <c r="BO790" s="44"/>
      <c r="BP790" s="44"/>
      <c r="BQ790" s="44"/>
      <c r="BR790" s="44"/>
      <c r="BS790" s="44"/>
      <c r="BT790" s="44"/>
      <c r="BU790" s="44"/>
      <c r="BV790" s="44"/>
      <c r="BW790" s="44"/>
      <c r="BX790" s="44"/>
      <c r="BY790" s="44"/>
      <c r="BZ790" s="44"/>
      <c r="CA790" s="44"/>
      <c r="CB790" s="44"/>
      <c r="CC790" s="44"/>
      <c r="CD790" s="44"/>
      <c r="CE790" s="44"/>
      <c r="CF790" s="44"/>
      <c r="CG790" s="44"/>
      <c r="CH790" s="44"/>
      <c r="CI790" s="44"/>
      <c r="CJ790" s="44"/>
      <c r="CK790" s="44"/>
      <c r="CL790" s="44"/>
      <c r="CM790" s="44"/>
      <c r="CN790" s="44"/>
      <c r="CO790" s="44"/>
      <c r="CP790" s="44"/>
      <c r="CQ790" s="44"/>
      <c r="CR790" s="44"/>
      <c r="CS790" s="44"/>
      <c r="CT790" s="44"/>
      <c r="CU790" s="44"/>
      <c r="CV790" s="44"/>
      <c r="CW790" s="44"/>
      <c r="CX790" s="44"/>
      <c r="CY790" s="44"/>
      <c r="CZ790" s="44"/>
    </row>
    <row r="791" spans="2:104" x14ac:dyDescent="0.25"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  <c r="AG791" s="44"/>
      <c r="AH791" s="44"/>
      <c r="AI791" s="44"/>
      <c r="AJ791" s="44"/>
      <c r="AK791" s="44"/>
      <c r="AL791" s="44"/>
      <c r="AM791" s="44"/>
      <c r="AN791" s="44"/>
      <c r="AO791" s="44"/>
      <c r="AP791" s="44"/>
      <c r="AQ791" s="44"/>
      <c r="AR791" s="44"/>
      <c r="AS791" s="44"/>
      <c r="AT791" s="44"/>
      <c r="AU791" s="44"/>
      <c r="AV791" s="44"/>
      <c r="AW791" s="44"/>
      <c r="AX791" s="44"/>
      <c r="AY791" s="44"/>
      <c r="AZ791" s="44"/>
      <c r="BA791" s="44"/>
      <c r="BB791" s="44"/>
      <c r="BC791" s="44"/>
      <c r="BD791" s="44"/>
      <c r="BE791" s="44"/>
      <c r="BF791" s="44"/>
      <c r="BG791" s="44"/>
      <c r="BH791" s="44"/>
      <c r="BI791" s="44"/>
      <c r="BJ791" s="44"/>
      <c r="BK791" s="44"/>
      <c r="BL791" s="44"/>
      <c r="BM791" s="44"/>
      <c r="BN791" s="44"/>
      <c r="BO791" s="44"/>
      <c r="BP791" s="44"/>
      <c r="BQ791" s="44"/>
      <c r="BR791" s="44"/>
      <c r="BS791" s="44"/>
      <c r="BT791" s="44"/>
      <c r="BU791" s="44"/>
      <c r="BV791" s="44"/>
      <c r="BW791" s="44"/>
      <c r="BX791" s="44"/>
      <c r="BY791" s="44"/>
      <c r="BZ791" s="44"/>
      <c r="CA791" s="44"/>
      <c r="CB791" s="44"/>
      <c r="CC791" s="44"/>
      <c r="CD791" s="44"/>
      <c r="CE791" s="44"/>
      <c r="CF791" s="44"/>
      <c r="CG791" s="44"/>
      <c r="CH791" s="44"/>
      <c r="CI791" s="44"/>
      <c r="CJ791" s="44"/>
      <c r="CK791" s="44"/>
      <c r="CL791" s="44"/>
      <c r="CM791" s="44"/>
      <c r="CN791" s="44"/>
      <c r="CO791" s="44"/>
      <c r="CP791" s="44"/>
      <c r="CQ791" s="44"/>
      <c r="CR791" s="44"/>
      <c r="CS791" s="44"/>
      <c r="CT791" s="44"/>
      <c r="CU791" s="44"/>
      <c r="CV791" s="44"/>
      <c r="CW791" s="44"/>
      <c r="CX791" s="44"/>
      <c r="CY791" s="44"/>
      <c r="CZ791" s="44"/>
    </row>
    <row r="792" spans="2:104" x14ac:dyDescent="0.25"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  <c r="AG792" s="44"/>
      <c r="AH792" s="44"/>
      <c r="AI792" s="44"/>
      <c r="AJ792" s="44"/>
      <c r="AK792" s="44"/>
      <c r="AL792" s="44"/>
      <c r="AM792" s="44"/>
      <c r="AN792" s="44"/>
      <c r="AO792" s="44"/>
      <c r="AP792" s="44"/>
      <c r="AQ792" s="44"/>
      <c r="AR792" s="44"/>
      <c r="AS792" s="44"/>
      <c r="AT792" s="44"/>
      <c r="AU792" s="44"/>
      <c r="AV792" s="44"/>
      <c r="AW792" s="44"/>
      <c r="AX792" s="44"/>
      <c r="AY792" s="44"/>
      <c r="AZ792" s="44"/>
      <c r="BA792" s="44"/>
      <c r="BB792" s="44"/>
      <c r="BC792" s="44"/>
      <c r="BD792" s="44"/>
      <c r="BE792" s="44"/>
      <c r="BF792" s="44"/>
      <c r="BG792" s="44"/>
      <c r="BH792" s="44"/>
      <c r="BI792" s="44"/>
      <c r="BJ792" s="44"/>
      <c r="BK792" s="44"/>
      <c r="BL792" s="44"/>
      <c r="BM792" s="44"/>
      <c r="BN792" s="44"/>
      <c r="BO792" s="44"/>
      <c r="BP792" s="44"/>
      <c r="BQ792" s="44"/>
      <c r="BR792" s="44"/>
      <c r="BS792" s="44"/>
      <c r="BT792" s="44"/>
      <c r="BU792" s="44"/>
      <c r="BV792" s="44"/>
      <c r="BW792" s="44"/>
      <c r="BX792" s="44"/>
      <c r="BY792" s="44"/>
      <c r="BZ792" s="44"/>
      <c r="CA792" s="44"/>
      <c r="CB792" s="44"/>
      <c r="CC792" s="44"/>
      <c r="CD792" s="44"/>
      <c r="CE792" s="44"/>
      <c r="CF792" s="44"/>
      <c r="CG792" s="44"/>
      <c r="CH792" s="44"/>
      <c r="CI792" s="44"/>
      <c r="CJ792" s="44"/>
      <c r="CK792" s="44"/>
      <c r="CL792" s="44"/>
      <c r="CM792" s="44"/>
      <c r="CN792" s="44"/>
      <c r="CO792" s="44"/>
      <c r="CP792" s="44"/>
      <c r="CQ792" s="44"/>
      <c r="CR792" s="44"/>
      <c r="CS792" s="44"/>
      <c r="CT792" s="44"/>
      <c r="CU792" s="44"/>
      <c r="CV792" s="44"/>
      <c r="CW792" s="44"/>
      <c r="CX792" s="44"/>
      <c r="CY792" s="44"/>
      <c r="CZ792" s="44"/>
    </row>
    <row r="793" spans="2:104" x14ac:dyDescent="0.25">
      <c r="B793" s="43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  <c r="AG793" s="44"/>
      <c r="AH793" s="44"/>
      <c r="AI793" s="44"/>
      <c r="AJ793" s="44"/>
      <c r="AK793" s="44"/>
      <c r="AL793" s="44"/>
      <c r="AM793" s="44"/>
      <c r="AN793" s="44"/>
      <c r="AO793" s="44"/>
      <c r="AP793" s="44"/>
      <c r="AQ793" s="44"/>
      <c r="AR793" s="44"/>
      <c r="AS793" s="44"/>
      <c r="AT793" s="44"/>
      <c r="AU793" s="44"/>
      <c r="AV793" s="44"/>
      <c r="AW793" s="44"/>
      <c r="AX793" s="44"/>
      <c r="AY793" s="44"/>
      <c r="AZ793" s="44"/>
      <c r="BA793" s="44"/>
      <c r="BB793" s="44"/>
      <c r="BC793" s="44"/>
      <c r="BD793" s="44"/>
      <c r="BE793" s="44"/>
      <c r="BF793" s="44"/>
      <c r="BG793" s="44"/>
      <c r="BH793" s="44"/>
      <c r="BI793" s="44"/>
      <c r="BJ793" s="44"/>
      <c r="BK793" s="44"/>
      <c r="BL793" s="44"/>
      <c r="BM793" s="44"/>
      <c r="BN793" s="44"/>
      <c r="BO793" s="44"/>
      <c r="BP793" s="44"/>
      <c r="BQ793" s="44"/>
      <c r="BR793" s="44"/>
      <c r="BS793" s="44"/>
      <c r="BT793" s="44"/>
      <c r="BU793" s="44"/>
      <c r="BV793" s="44"/>
      <c r="BW793" s="44"/>
      <c r="BX793" s="44"/>
      <c r="BY793" s="44"/>
      <c r="BZ793" s="44"/>
      <c r="CA793" s="44"/>
      <c r="CB793" s="44"/>
      <c r="CC793" s="44"/>
      <c r="CD793" s="44"/>
      <c r="CE793" s="44"/>
      <c r="CF793" s="44"/>
      <c r="CG793" s="44"/>
      <c r="CH793" s="44"/>
      <c r="CI793" s="44"/>
      <c r="CJ793" s="44"/>
      <c r="CK793" s="44"/>
      <c r="CL793" s="44"/>
      <c r="CM793" s="44"/>
      <c r="CN793" s="44"/>
      <c r="CO793" s="44"/>
      <c r="CP793" s="44"/>
      <c r="CQ793" s="44"/>
      <c r="CR793" s="44"/>
      <c r="CS793" s="44"/>
      <c r="CT793" s="44"/>
      <c r="CU793" s="44"/>
      <c r="CV793" s="44"/>
      <c r="CW793" s="44"/>
      <c r="CX793" s="44"/>
      <c r="CY793" s="44"/>
      <c r="CZ793" s="44"/>
    </row>
    <row r="794" spans="2:104" x14ac:dyDescent="0.25"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  <c r="AG794" s="44"/>
      <c r="AH794" s="44"/>
      <c r="AI794" s="44"/>
      <c r="AJ794" s="44"/>
      <c r="AK794" s="44"/>
      <c r="AL794" s="44"/>
      <c r="AM794" s="44"/>
      <c r="AN794" s="44"/>
      <c r="AO794" s="44"/>
      <c r="AP794" s="44"/>
      <c r="AQ794" s="44"/>
      <c r="AR794" s="44"/>
      <c r="AS794" s="44"/>
      <c r="AT794" s="44"/>
      <c r="AU794" s="44"/>
      <c r="AV794" s="44"/>
      <c r="AW794" s="44"/>
      <c r="AX794" s="44"/>
      <c r="AY794" s="44"/>
      <c r="AZ794" s="44"/>
      <c r="BA794" s="44"/>
      <c r="BB794" s="44"/>
      <c r="BC794" s="44"/>
      <c r="BD794" s="44"/>
      <c r="BE794" s="44"/>
      <c r="BF794" s="44"/>
      <c r="BG794" s="44"/>
      <c r="BH794" s="44"/>
      <c r="BI794" s="44"/>
      <c r="BJ794" s="44"/>
      <c r="BK794" s="44"/>
      <c r="BL794" s="44"/>
      <c r="BM794" s="44"/>
      <c r="BN794" s="44"/>
      <c r="BO794" s="44"/>
      <c r="BP794" s="44"/>
      <c r="BQ794" s="44"/>
      <c r="BR794" s="44"/>
      <c r="BS794" s="44"/>
      <c r="BT794" s="44"/>
      <c r="BU794" s="44"/>
      <c r="BV794" s="44"/>
      <c r="BW794" s="44"/>
      <c r="BX794" s="44"/>
      <c r="BY794" s="44"/>
      <c r="BZ794" s="44"/>
      <c r="CA794" s="44"/>
      <c r="CB794" s="44"/>
      <c r="CC794" s="44"/>
      <c r="CD794" s="44"/>
      <c r="CE794" s="44"/>
      <c r="CF794" s="44"/>
      <c r="CG794" s="44"/>
      <c r="CH794" s="44"/>
      <c r="CI794" s="44"/>
      <c r="CJ794" s="44"/>
      <c r="CK794" s="44"/>
      <c r="CL794" s="44"/>
      <c r="CM794" s="44"/>
      <c r="CN794" s="44"/>
      <c r="CO794" s="44"/>
      <c r="CP794" s="44"/>
      <c r="CQ794" s="44"/>
      <c r="CR794" s="44"/>
      <c r="CS794" s="44"/>
      <c r="CT794" s="44"/>
      <c r="CU794" s="44"/>
      <c r="CV794" s="44"/>
      <c r="CW794" s="44"/>
      <c r="CX794" s="44"/>
      <c r="CY794" s="44"/>
      <c r="CZ794" s="44"/>
    </row>
    <row r="795" spans="2:104" x14ac:dyDescent="0.25"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  <c r="AG795" s="44"/>
      <c r="AH795" s="44"/>
      <c r="AI795" s="44"/>
      <c r="AJ795" s="44"/>
      <c r="AK795" s="44"/>
      <c r="AL795" s="44"/>
      <c r="AM795" s="44"/>
      <c r="AN795" s="44"/>
      <c r="AO795" s="44"/>
      <c r="AP795" s="44"/>
      <c r="AQ795" s="44"/>
      <c r="AR795" s="44"/>
      <c r="AS795" s="44"/>
      <c r="AT795" s="44"/>
      <c r="AU795" s="44"/>
      <c r="AV795" s="44"/>
      <c r="AW795" s="44"/>
      <c r="AX795" s="44"/>
      <c r="AY795" s="44"/>
      <c r="AZ795" s="44"/>
      <c r="BA795" s="44"/>
      <c r="BB795" s="44"/>
      <c r="BC795" s="44"/>
      <c r="BD795" s="44"/>
      <c r="BE795" s="44"/>
      <c r="BF795" s="44"/>
      <c r="BG795" s="44"/>
      <c r="BH795" s="44"/>
      <c r="BI795" s="44"/>
      <c r="BJ795" s="44"/>
      <c r="BK795" s="44"/>
      <c r="BL795" s="44"/>
      <c r="BM795" s="44"/>
      <c r="BN795" s="44"/>
      <c r="BO795" s="44"/>
      <c r="BP795" s="44"/>
      <c r="BQ795" s="44"/>
      <c r="BR795" s="44"/>
      <c r="BS795" s="44"/>
      <c r="BT795" s="44"/>
      <c r="BU795" s="44"/>
      <c r="BV795" s="44"/>
      <c r="BW795" s="44"/>
      <c r="BX795" s="44"/>
      <c r="BY795" s="44"/>
      <c r="BZ795" s="44"/>
      <c r="CA795" s="44"/>
      <c r="CB795" s="44"/>
      <c r="CC795" s="44"/>
      <c r="CD795" s="44"/>
      <c r="CE795" s="44"/>
      <c r="CF795" s="44"/>
      <c r="CG795" s="44"/>
      <c r="CH795" s="44"/>
      <c r="CI795" s="44"/>
      <c r="CJ795" s="44"/>
      <c r="CK795" s="44"/>
      <c r="CL795" s="44"/>
      <c r="CM795" s="44"/>
      <c r="CN795" s="44"/>
      <c r="CO795" s="44"/>
      <c r="CP795" s="44"/>
      <c r="CQ795" s="44"/>
      <c r="CR795" s="44"/>
      <c r="CS795" s="44"/>
      <c r="CT795" s="44"/>
      <c r="CU795" s="44"/>
      <c r="CV795" s="44"/>
      <c r="CW795" s="44"/>
      <c r="CX795" s="44"/>
      <c r="CY795" s="44"/>
      <c r="CZ795" s="44"/>
    </row>
    <row r="796" spans="2:104" x14ac:dyDescent="0.25"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  <c r="AG796" s="44"/>
      <c r="AH796" s="44"/>
      <c r="AI796" s="44"/>
      <c r="AJ796" s="44"/>
      <c r="AK796" s="44"/>
      <c r="AL796" s="44"/>
      <c r="AM796" s="44"/>
      <c r="AN796" s="44"/>
      <c r="AO796" s="44"/>
      <c r="AP796" s="44"/>
      <c r="AQ796" s="44"/>
      <c r="AR796" s="44"/>
      <c r="AS796" s="44"/>
      <c r="AT796" s="44"/>
      <c r="AU796" s="44"/>
      <c r="AV796" s="44"/>
      <c r="AW796" s="44"/>
      <c r="AX796" s="44"/>
      <c r="AY796" s="44"/>
      <c r="AZ796" s="44"/>
      <c r="BA796" s="44"/>
      <c r="BB796" s="44"/>
      <c r="BC796" s="44"/>
      <c r="BD796" s="44"/>
      <c r="BE796" s="44"/>
      <c r="BF796" s="44"/>
      <c r="BG796" s="44"/>
      <c r="BH796" s="44"/>
      <c r="BI796" s="44"/>
      <c r="BJ796" s="44"/>
      <c r="BK796" s="44"/>
      <c r="BL796" s="44"/>
      <c r="BM796" s="44"/>
      <c r="BN796" s="44"/>
      <c r="BO796" s="44"/>
      <c r="BP796" s="44"/>
      <c r="BQ796" s="44"/>
      <c r="BR796" s="44"/>
      <c r="BS796" s="44"/>
      <c r="BT796" s="44"/>
      <c r="BU796" s="44"/>
      <c r="BV796" s="44"/>
      <c r="BW796" s="44"/>
      <c r="BX796" s="44"/>
      <c r="BY796" s="44"/>
      <c r="BZ796" s="44"/>
      <c r="CA796" s="44"/>
      <c r="CB796" s="44"/>
      <c r="CC796" s="44"/>
      <c r="CD796" s="44"/>
      <c r="CE796" s="44"/>
      <c r="CF796" s="44"/>
      <c r="CG796" s="44"/>
      <c r="CH796" s="44"/>
      <c r="CI796" s="44"/>
      <c r="CJ796" s="44"/>
      <c r="CK796" s="44"/>
      <c r="CL796" s="44"/>
      <c r="CM796" s="44"/>
      <c r="CN796" s="44"/>
      <c r="CO796" s="44"/>
      <c r="CP796" s="44"/>
      <c r="CQ796" s="44"/>
      <c r="CR796" s="44"/>
      <c r="CS796" s="44"/>
      <c r="CT796" s="44"/>
      <c r="CU796" s="44"/>
      <c r="CV796" s="44"/>
      <c r="CW796" s="44"/>
      <c r="CX796" s="44"/>
      <c r="CY796" s="44"/>
      <c r="CZ796" s="44"/>
    </row>
    <row r="797" spans="2:104" x14ac:dyDescent="0.25"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  <c r="AG797" s="44"/>
      <c r="AH797" s="44"/>
      <c r="AI797" s="44"/>
      <c r="AJ797" s="44"/>
      <c r="AK797" s="44"/>
      <c r="AL797" s="44"/>
      <c r="AM797" s="44"/>
      <c r="AN797" s="44"/>
      <c r="AO797" s="44"/>
      <c r="AP797" s="44"/>
      <c r="AQ797" s="44"/>
      <c r="AR797" s="44"/>
      <c r="AS797" s="44"/>
      <c r="AT797" s="44"/>
      <c r="AU797" s="44"/>
      <c r="AV797" s="44"/>
      <c r="AW797" s="44"/>
      <c r="AX797" s="44"/>
      <c r="AY797" s="44"/>
      <c r="AZ797" s="44"/>
      <c r="BA797" s="44"/>
      <c r="BB797" s="44"/>
      <c r="BC797" s="44"/>
      <c r="BD797" s="44"/>
      <c r="BE797" s="44"/>
      <c r="BF797" s="44"/>
      <c r="BG797" s="44"/>
      <c r="BH797" s="44"/>
      <c r="BI797" s="44"/>
      <c r="BJ797" s="44"/>
      <c r="BK797" s="44"/>
      <c r="BL797" s="44"/>
      <c r="BM797" s="44"/>
      <c r="BN797" s="44"/>
      <c r="BO797" s="44"/>
      <c r="BP797" s="44"/>
      <c r="BQ797" s="44"/>
      <c r="BR797" s="44"/>
      <c r="BS797" s="44"/>
      <c r="BT797" s="44"/>
      <c r="BU797" s="44"/>
      <c r="BV797" s="44"/>
      <c r="BW797" s="44"/>
      <c r="BX797" s="44"/>
      <c r="BY797" s="44"/>
      <c r="BZ797" s="44"/>
      <c r="CA797" s="44"/>
      <c r="CB797" s="44"/>
      <c r="CC797" s="44"/>
      <c r="CD797" s="44"/>
      <c r="CE797" s="44"/>
      <c r="CF797" s="44"/>
      <c r="CG797" s="44"/>
      <c r="CH797" s="44"/>
      <c r="CI797" s="44"/>
      <c r="CJ797" s="44"/>
      <c r="CK797" s="44"/>
      <c r="CL797" s="44"/>
      <c r="CM797" s="44"/>
      <c r="CN797" s="44"/>
      <c r="CO797" s="44"/>
      <c r="CP797" s="44"/>
      <c r="CQ797" s="44"/>
      <c r="CR797" s="44"/>
      <c r="CS797" s="44"/>
      <c r="CT797" s="44"/>
      <c r="CU797" s="44"/>
      <c r="CV797" s="44"/>
      <c r="CW797" s="44"/>
      <c r="CX797" s="44"/>
      <c r="CY797" s="44"/>
      <c r="CZ797" s="44"/>
    </row>
    <row r="798" spans="2:104" x14ac:dyDescent="0.25"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  <c r="AG798" s="44"/>
      <c r="AH798" s="44"/>
      <c r="AI798" s="44"/>
      <c r="AJ798" s="44"/>
      <c r="AK798" s="44"/>
      <c r="AL798" s="44"/>
      <c r="AM798" s="44"/>
      <c r="AN798" s="44"/>
      <c r="AO798" s="44"/>
      <c r="AP798" s="44"/>
      <c r="AQ798" s="44"/>
      <c r="AR798" s="44"/>
      <c r="AS798" s="44"/>
      <c r="AT798" s="44"/>
      <c r="AU798" s="44"/>
      <c r="AV798" s="44"/>
      <c r="AW798" s="44"/>
      <c r="AX798" s="44"/>
      <c r="AY798" s="44"/>
      <c r="AZ798" s="44"/>
      <c r="BA798" s="44"/>
      <c r="BB798" s="44"/>
      <c r="BC798" s="44"/>
      <c r="BD798" s="44"/>
      <c r="BE798" s="44"/>
      <c r="BF798" s="44"/>
      <c r="BG798" s="44"/>
      <c r="BH798" s="44"/>
      <c r="BI798" s="44"/>
      <c r="BJ798" s="44"/>
      <c r="BK798" s="44"/>
      <c r="BL798" s="44"/>
      <c r="BM798" s="44"/>
      <c r="BN798" s="44"/>
      <c r="BO798" s="44"/>
      <c r="BP798" s="44"/>
      <c r="BQ798" s="44"/>
      <c r="BR798" s="44"/>
      <c r="BS798" s="44"/>
      <c r="BT798" s="44"/>
      <c r="BU798" s="44"/>
      <c r="BV798" s="44"/>
      <c r="BW798" s="44"/>
      <c r="BX798" s="44"/>
      <c r="BY798" s="44"/>
      <c r="BZ798" s="44"/>
      <c r="CA798" s="44"/>
      <c r="CB798" s="44"/>
      <c r="CC798" s="44"/>
      <c r="CD798" s="44"/>
      <c r="CE798" s="44"/>
      <c r="CF798" s="44"/>
      <c r="CG798" s="44"/>
      <c r="CH798" s="44"/>
      <c r="CI798" s="44"/>
      <c r="CJ798" s="44"/>
      <c r="CK798" s="44"/>
      <c r="CL798" s="44"/>
      <c r="CM798" s="44"/>
      <c r="CN798" s="44"/>
      <c r="CO798" s="44"/>
      <c r="CP798" s="44"/>
      <c r="CQ798" s="44"/>
      <c r="CR798" s="44"/>
      <c r="CS798" s="44"/>
      <c r="CT798" s="44"/>
      <c r="CU798" s="44"/>
      <c r="CV798" s="44"/>
      <c r="CW798" s="44"/>
      <c r="CX798" s="44"/>
      <c r="CY798" s="44"/>
      <c r="CZ798" s="44"/>
    </row>
    <row r="799" spans="2:104" x14ac:dyDescent="0.25"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  <c r="AG799" s="44"/>
      <c r="AH799" s="44"/>
      <c r="AI799" s="44"/>
      <c r="AJ799" s="44"/>
      <c r="AK799" s="44"/>
      <c r="AL799" s="44"/>
      <c r="AM799" s="44"/>
      <c r="AN799" s="44"/>
      <c r="AO799" s="44"/>
      <c r="AP799" s="44"/>
      <c r="AQ799" s="44"/>
      <c r="AR799" s="44"/>
      <c r="AS799" s="44"/>
      <c r="AT799" s="44"/>
      <c r="AU799" s="44"/>
      <c r="AV799" s="44"/>
      <c r="AW799" s="44"/>
      <c r="AX799" s="44"/>
      <c r="AY799" s="44"/>
      <c r="AZ799" s="44"/>
      <c r="BA799" s="44"/>
      <c r="BB799" s="44"/>
      <c r="BC799" s="44"/>
      <c r="BD799" s="44"/>
      <c r="BE799" s="44"/>
      <c r="BF799" s="44"/>
      <c r="BG799" s="44"/>
      <c r="BH799" s="44"/>
      <c r="BI799" s="44"/>
      <c r="BJ799" s="44"/>
      <c r="BK799" s="44"/>
      <c r="BL799" s="44"/>
      <c r="BM799" s="44"/>
      <c r="BN799" s="44"/>
      <c r="BO799" s="44"/>
      <c r="BP799" s="44"/>
      <c r="BQ799" s="44"/>
      <c r="BR799" s="44"/>
      <c r="BS799" s="44"/>
      <c r="BT799" s="44"/>
      <c r="BU799" s="44"/>
      <c r="BV799" s="44"/>
      <c r="BW799" s="44"/>
      <c r="BX799" s="44"/>
      <c r="BY799" s="44"/>
      <c r="BZ799" s="44"/>
      <c r="CA799" s="44"/>
      <c r="CB799" s="44"/>
      <c r="CC799" s="44"/>
      <c r="CD799" s="44"/>
      <c r="CE799" s="44"/>
      <c r="CF799" s="44"/>
      <c r="CG799" s="44"/>
      <c r="CH799" s="44"/>
      <c r="CI799" s="44"/>
      <c r="CJ799" s="44"/>
      <c r="CK799" s="44"/>
      <c r="CL799" s="44"/>
      <c r="CM799" s="44"/>
      <c r="CN799" s="44"/>
      <c r="CO799" s="44"/>
      <c r="CP799" s="44"/>
      <c r="CQ799" s="44"/>
      <c r="CR799" s="44"/>
      <c r="CS799" s="44"/>
      <c r="CT799" s="44"/>
      <c r="CU799" s="44"/>
      <c r="CV799" s="44"/>
      <c r="CW799" s="44"/>
      <c r="CX799" s="44"/>
      <c r="CY799" s="44"/>
      <c r="CZ799" s="44"/>
    </row>
    <row r="800" spans="2:104" x14ac:dyDescent="0.25"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  <c r="AG800" s="44"/>
      <c r="AH800" s="44"/>
      <c r="AI800" s="44"/>
      <c r="AJ800" s="44"/>
      <c r="AK800" s="44"/>
      <c r="AL800" s="44"/>
      <c r="AM800" s="44"/>
      <c r="AN800" s="44"/>
      <c r="AO800" s="44"/>
      <c r="AP800" s="44"/>
      <c r="AQ800" s="44"/>
      <c r="AR800" s="44"/>
      <c r="AS800" s="44"/>
      <c r="AT800" s="44"/>
      <c r="AU800" s="44"/>
      <c r="AV800" s="44"/>
      <c r="AW800" s="44"/>
      <c r="AX800" s="44"/>
      <c r="AY800" s="44"/>
      <c r="AZ800" s="44"/>
      <c r="BA800" s="44"/>
      <c r="BB800" s="44"/>
      <c r="BC800" s="44"/>
      <c r="BD800" s="44"/>
      <c r="BE800" s="44"/>
      <c r="BF800" s="44"/>
      <c r="BG800" s="44"/>
      <c r="BH800" s="44"/>
      <c r="BI800" s="44"/>
      <c r="BJ800" s="44"/>
      <c r="BK800" s="44"/>
      <c r="BL800" s="44"/>
      <c r="BM800" s="44"/>
      <c r="BN800" s="44"/>
      <c r="BO800" s="44"/>
      <c r="BP800" s="44"/>
      <c r="BQ800" s="44"/>
      <c r="BR800" s="44"/>
      <c r="BS800" s="44"/>
      <c r="BT800" s="44"/>
      <c r="BU800" s="44"/>
      <c r="BV800" s="44"/>
      <c r="BW800" s="44"/>
      <c r="BX800" s="44"/>
      <c r="BY800" s="44"/>
      <c r="BZ800" s="44"/>
      <c r="CA800" s="44"/>
      <c r="CB800" s="44"/>
      <c r="CC800" s="44"/>
      <c r="CD800" s="44"/>
      <c r="CE800" s="44"/>
      <c r="CF800" s="44"/>
      <c r="CG800" s="44"/>
      <c r="CH800" s="44"/>
      <c r="CI800" s="44"/>
      <c r="CJ800" s="44"/>
      <c r="CK800" s="44"/>
      <c r="CL800" s="44"/>
      <c r="CM800" s="44"/>
      <c r="CN800" s="44"/>
      <c r="CO800" s="44"/>
      <c r="CP800" s="44"/>
      <c r="CQ800" s="44"/>
      <c r="CR800" s="44"/>
      <c r="CS800" s="44"/>
      <c r="CT800" s="44"/>
      <c r="CU800" s="44"/>
      <c r="CV800" s="44"/>
      <c r="CW800" s="44"/>
      <c r="CX800" s="44"/>
      <c r="CY800" s="44"/>
      <c r="CZ800" s="44"/>
    </row>
    <row r="801" spans="1:104" x14ac:dyDescent="0.25"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  <c r="AG801" s="44"/>
      <c r="AH801" s="44"/>
      <c r="AI801" s="44"/>
      <c r="AJ801" s="44"/>
      <c r="AK801" s="44"/>
      <c r="AL801" s="44"/>
      <c r="AM801" s="44"/>
      <c r="AN801" s="44"/>
      <c r="AO801" s="44"/>
      <c r="AP801" s="44"/>
      <c r="AQ801" s="44"/>
      <c r="AR801" s="44"/>
      <c r="AS801" s="44"/>
      <c r="AT801" s="44"/>
      <c r="AU801" s="44"/>
      <c r="AV801" s="44"/>
      <c r="AW801" s="44"/>
      <c r="AX801" s="44"/>
      <c r="AY801" s="44"/>
      <c r="AZ801" s="44"/>
      <c r="BA801" s="44"/>
      <c r="BB801" s="44"/>
      <c r="BC801" s="44"/>
      <c r="BD801" s="44"/>
      <c r="BE801" s="44"/>
      <c r="BF801" s="44"/>
      <c r="BG801" s="44"/>
      <c r="BH801" s="44"/>
      <c r="BI801" s="44"/>
      <c r="BJ801" s="44"/>
      <c r="BK801" s="44"/>
      <c r="BL801" s="44"/>
      <c r="BM801" s="44"/>
      <c r="BN801" s="44"/>
      <c r="BO801" s="44"/>
      <c r="BP801" s="44"/>
      <c r="BQ801" s="44"/>
      <c r="BR801" s="44"/>
      <c r="BS801" s="44"/>
      <c r="BT801" s="44"/>
      <c r="BU801" s="44"/>
      <c r="BV801" s="44"/>
      <c r="BW801" s="44"/>
      <c r="BX801" s="44"/>
      <c r="BY801" s="44"/>
      <c r="BZ801" s="44"/>
      <c r="CA801" s="44"/>
      <c r="CB801" s="44"/>
      <c r="CC801" s="44"/>
      <c r="CD801" s="44"/>
      <c r="CE801" s="44"/>
      <c r="CF801" s="44"/>
      <c r="CG801" s="44"/>
      <c r="CH801" s="44"/>
      <c r="CI801" s="44"/>
      <c r="CJ801" s="44"/>
      <c r="CK801" s="44"/>
      <c r="CL801" s="44"/>
      <c r="CM801" s="44"/>
      <c r="CN801" s="44"/>
      <c r="CO801" s="44"/>
      <c r="CP801" s="44"/>
      <c r="CQ801" s="44"/>
      <c r="CR801" s="44"/>
      <c r="CS801" s="44"/>
      <c r="CT801" s="44"/>
      <c r="CU801" s="44"/>
      <c r="CV801" s="44"/>
      <c r="CW801" s="44"/>
      <c r="CX801" s="44"/>
      <c r="CY801" s="44"/>
      <c r="CZ801" s="44"/>
    </row>
    <row r="802" spans="1:104" x14ac:dyDescent="0.25"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  <c r="AG802" s="44"/>
      <c r="AH802" s="44"/>
      <c r="AI802" s="44"/>
      <c r="AJ802" s="44"/>
      <c r="AK802" s="44"/>
      <c r="AL802" s="44"/>
      <c r="AM802" s="44"/>
      <c r="AN802" s="44"/>
      <c r="AO802" s="44"/>
      <c r="AP802" s="44"/>
      <c r="AQ802" s="44"/>
      <c r="AR802" s="44"/>
      <c r="AS802" s="44"/>
      <c r="AT802" s="44"/>
      <c r="AU802" s="44"/>
      <c r="AV802" s="44"/>
      <c r="AW802" s="44"/>
      <c r="AX802" s="44"/>
      <c r="AY802" s="44"/>
      <c r="AZ802" s="44"/>
      <c r="BA802" s="44"/>
      <c r="BB802" s="44"/>
      <c r="BC802" s="44"/>
      <c r="BD802" s="44"/>
      <c r="BE802" s="44"/>
      <c r="BF802" s="44"/>
      <c r="BG802" s="44"/>
      <c r="BH802" s="44"/>
      <c r="BI802" s="44"/>
      <c r="BJ802" s="44"/>
      <c r="BK802" s="44"/>
      <c r="BL802" s="44"/>
      <c r="BM802" s="44"/>
      <c r="BN802" s="44"/>
      <c r="BO802" s="44"/>
      <c r="BP802" s="44"/>
      <c r="BQ802" s="44"/>
      <c r="BR802" s="44"/>
      <c r="BS802" s="44"/>
      <c r="BT802" s="44"/>
      <c r="BU802" s="44"/>
      <c r="BV802" s="44"/>
      <c r="BW802" s="44"/>
      <c r="BX802" s="44"/>
      <c r="BY802" s="44"/>
      <c r="BZ802" s="44"/>
      <c r="CA802" s="44"/>
      <c r="CB802" s="44"/>
      <c r="CC802" s="44"/>
      <c r="CD802" s="44"/>
      <c r="CE802" s="44"/>
      <c r="CF802" s="44"/>
      <c r="CG802" s="44"/>
      <c r="CH802" s="44"/>
      <c r="CI802" s="44"/>
      <c r="CJ802" s="44"/>
      <c r="CK802" s="44"/>
      <c r="CL802" s="44"/>
      <c r="CM802" s="44"/>
      <c r="CN802" s="44"/>
      <c r="CO802" s="44"/>
      <c r="CP802" s="44"/>
      <c r="CQ802" s="44"/>
      <c r="CR802" s="44"/>
      <c r="CS802" s="44"/>
      <c r="CT802" s="44"/>
      <c r="CU802" s="44"/>
      <c r="CV802" s="44"/>
      <c r="CW802" s="44"/>
      <c r="CX802" s="44"/>
      <c r="CY802" s="44"/>
      <c r="CZ802" s="44"/>
    </row>
    <row r="803" spans="1:104" x14ac:dyDescent="0.25"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  <c r="AG803" s="44"/>
      <c r="AH803" s="44"/>
      <c r="AI803" s="44"/>
      <c r="AJ803" s="44"/>
      <c r="AK803" s="44"/>
      <c r="AL803" s="44"/>
      <c r="AM803" s="44"/>
      <c r="AN803" s="44"/>
      <c r="AO803" s="44"/>
      <c r="AP803" s="44"/>
      <c r="AQ803" s="44"/>
      <c r="AR803" s="44"/>
      <c r="AS803" s="44"/>
      <c r="AT803" s="44"/>
      <c r="AU803" s="44"/>
      <c r="AV803" s="44"/>
      <c r="AW803" s="44"/>
      <c r="AX803" s="44"/>
      <c r="AY803" s="44"/>
      <c r="AZ803" s="44"/>
      <c r="BA803" s="44"/>
      <c r="BB803" s="44"/>
      <c r="BC803" s="44"/>
      <c r="BD803" s="44"/>
      <c r="BE803" s="44"/>
      <c r="BF803" s="44"/>
      <c r="BG803" s="44"/>
      <c r="BH803" s="44"/>
      <c r="BI803" s="44"/>
      <c r="BJ803" s="44"/>
      <c r="BK803" s="44"/>
      <c r="BL803" s="44"/>
      <c r="BM803" s="44"/>
      <c r="BN803" s="44"/>
      <c r="BO803" s="44"/>
      <c r="BP803" s="44"/>
      <c r="BQ803" s="44"/>
      <c r="BR803" s="44"/>
      <c r="BS803" s="44"/>
      <c r="BT803" s="44"/>
      <c r="BU803" s="44"/>
      <c r="BV803" s="44"/>
      <c r="BW803" s="44"/>
      <c r="BX803" s="44"/>
      <c r="BY803" s="44"/>
      <c r="BZ803" s="44"/>
      <c r="CA803" s="44"/>
      <c r="CB803" s="44"/>
      <c r="CC803" s="44"/>
      <c r="CD803" s="44"/>
      <c r="CE803" s="44"/>
      <c r="CF803" s="44"/>
      <c r="CG803" s="44"/>
      <c r="CH803" s="44"/>
      <c r="CI803" s="44"/>
      <c r="CJ803" s="44"/>
      <c r="CK803" s="44"/>
      <c r="CL803" s="44"/>
      <c r="CM803" s="44"/>
      <c r="CN803" s="44"/>
      <c r="CO803" s="44"/>
      <c r="CP803" s="44"/>
      <c r="CQ803" s="44"/>
      <c r="CR803" s="44"/>
      <c r="CS803" s="44"/>
      <c r="CT803" s="44"/>
      <c r="CU803" s="44"/>
      <c r="CV803" s="44"/>
      <c r="CW803" s="44"/>
      <c r="CX803" s="44"/>
      <c r="CY803" s="44"/>
      <c r="CZ803" s="44"/>
    </row>
    <row r="804" spans="1:104" x14ac:dyDescent="0.25"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  <c r="AG804" s="44"/>
      <c r="AH804" s="44"/>
      <c r="AI804" s="44"/>
      <c r="AJ804" s="44"/>
      <c r="AK804" s="44"/>
      <c r="AL804" s="44"/>
      <c r="AM804" s="44"/>
      <c r="AN804" s="44"/>
      <c r="AO804" s="44"/>
      <c r="AP804" s="44"/>
      <c r="AQ804" s="44"/>
      <c r="AR804" s="44"/>
      <c r="AS804" s="44"/>
      <c r="AT804" s="44"/>
      <c r="AU804" s="44"/>
      <c r="AV804" s="44"/>
      <c r="AW804" s="44"/>
      <c r="AX804" s="44"/>
      <c r="AY804" s="44"/>
      <c r="AZ804" s="44"/>
      <c r="BA804" s="44"/>
      <c r="BB804" s="44"/>
      <c r="BC804" s="44"/>
      <c r="BD804" s="44"/>
      <c r="BE804" s="44"/>
      <c r="BF804" s="44"/>
      <c r="BG804" s="44"/>
      <c r="BH804" s="44"/>
      <c r="BI804" s="44"/>
      <c r="BJ804" s="44"/>
      <c r="BK804" s="44"/>
      <c r="BL804" s="44"/>
      <c r="BM804" s="44"/>
      <c r="BN804" s="44"/>
      <c r="BO804" s="44"/>
      <c r="BP804" s="44"/>
      <c r="BQ804" s="44"/>
      <c r="BR804" s="44"/>
      <c r="BS804" s="44"/>
      <c r="BT804" s="44"/>
      <c r="BU804" s="44"/>
      <c r="BV804" s="44"/>
      <c r="BW804" s="44"/>
      <c r="BX804" s="44"/>
      <c r="BY804" s="44"/>
      <c r="BZ804" s="44"/>
      <c r="CA804" s="44"/>
      <c r="CB804" s="44"/>
      <c r="CC804" s="44"/>
      <c r="CD804" s="44"/>
      <c r="CE804" s="44"/>
      <c r="CF804" s="44"/>
      <c r="CG804" s="44"/>
      <c r="CH804" s="44"/>
      <c r="CI804" s="44"/>
      <c r="CJ804" s="44"/>
      <c r="CK804" s="44"/>
      <c r="CL804" s="44"/>
      <c r="CM804" s="44"/>
      <c r="CN804" s="44"/>
      <c r="CO804" s="44"/>
      <c r="CP804" s="44"/>
      <c r="CQ804" s="44"/>
      <c r="CR804" s="44"/>
      <c r="CS804" s="44"/>
      <c r="CT804" s="44"/>
      <c r="CU804" s="44"/>
      <c r="CV804" s="44"/>
      <c r="CW804" s="44"/>
      <c r="CX804" s="44"/>
      <c r="CY804" s="44"/>
      <c r="CZ804" s="44"/>
    </row>
    <row r="805" spans="1:104" x14ac:dyDescent="0.25"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  <c r="AG805" s="44"/>
      <c r="AH805" s="44"/>
      <c r="AI805" s="44"/>
      <c r="AJ805" s="44"/>
      <c r="AK805" s="44"/>
      <c r="AL805" s="44"/>
      <c r="AM805" s="44"/>
      <c r="AN805" s="44"/>
      <c r="AO805" s="44"/>
      <c r="AP805" s="44"/>
      <c r="AQ805" s="44"/>
      <c r="AR805" s="44"/>
      <c r="AS805" s="44"/>
      <c r="AT805" s="44"/>
      <c r="AU805" s="44"/>
      <c r="AV805" s="44"/>
      <c r="AW805" s="44"/>
      <c r="AX805" s="44"/>
      <c r="AY805" s="44"/>
      <c r="AZ805" s="44"/>
      <c r="BA805" s="44"/>
      <c r="BB805" s="44"/>
      <c r="BC805" s="44"/>
      <c r="BD805" s="44"/>
      <c r="BE805" s="44"/>
      <c r="BF805" s="44"/>
      <c r="BG805" s="44"/>
      <c r="BH805" s="44"/>
      <c r="BI805" s="44"/>
      <c r="BJ805" s="44"/>
      <c r="BK805" s="44"/>
      <c r="BL805" s="44"/>
      <c r="BM805" s="44"/>
      <c r="BN805" s="44"/>
      <c r="BO805" s="44"/>
      <c r="BP805" s="44"/>
      <c r="BQ805" s="44"/>
      <c r="BR805" s="44"/>
      <c r="BS805" s="44"/>
      <c r="BT805" s="44"/>
      <c r="BU805" s="44"/>
      <c r="BV805" s="44"/>
      <c r="BW805" s="44"/>
      <c r="BX805" s="44"/>
      <c r="BY805" s="44"/>
      <c r="BZ805" s="44"/>
      <c r="CA805" s="44"/>
      <c r="CB805" s="44"/>
      <c r="CC805" s="44"/>
      <c r="CD805" s="44"/>
      <c r="CE805" s="44"/>
      <c r="CF805" s="44"/>
      <c r="CG805" s="44"/>
      <c r="CH805" s="44"/>
      <c r="CI805" s="44"/>
      <c r="CJ805" s="44"/>
      <c r="CK805" s="44"/>
      <c r="CL805" s="44"/>
      <c r="CM805" s="44"/>
      <c r="CN805" s="44"/>
      <c r="CO805" s="44"/>
      <c r="CP805" s="44"/>
      <c r="CQ805" s="44"/>
      <c r="CR805" s="44"/>
      <c r="CS805" s="44"/>
      <c r="CT805" s="44"/>
      <c r="CU805" s="44"/>
      <c r="CV805" s="44"/>
      <c r="CW805" s="44"/>
      <c r="CX805" s="44"/>
      <c r="CY805" s="44"/>
      <c r="CZ805" s="44"/>
    </row>
    <row r="806" spans="1:104" x14ac:dyDescent="0.25"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  <c r="AG806" s="44"/>
      <c r="AH806" s="44"/>
      <c r="AI806" s="44"/>
      <c r="AJ806" s="44"/>
      <c r="AK806" s="44"/>
      <c r="AL806" s="44"/>
      <c r="AM806" s="44"/>
      <c r="AN806" s="44"/>
      <c r="AO806" s="44"/>
      <c r="AP806" s="44"/>
      <c r="AQ806" s="44"/>
      <c r="AR806" s="44"/>
      <c r="AS806" s="44"/>
      <c r="AT806" s="44"/>
      <c r="AU806" s="44"/>
      <c r="AV806" s="44"/>
      <c r="AW806" s="44"/>
      <c r="AX806" s="44"/>
      <c r="AY806" s="44"/>
      <c r="AZ806" s="44"/>
      <c r="BA806" s="44"/>
      <c r="BB806" s="44"/>
      <c r="BC806" s="44"/>
      <c r="BD806" s="44"/>
      <c r="BE806" s="44"/>
      <c r="BF806" s="44"/>
      <c r="BG806" s="44"/>
      <c r="BH806" s="44"/>
      <c r="BI806" s="44"/>
      <c r="BJ806" s="44"/>
      <c r="BK806" s="44"/>
      <c r="BL806" s="44"/>
      <c r="BM806" s="44"/>
      <c r="BN806" s="44"/>
      <c r="BO806" s="44"/>
      <c r="BP806" s="44"/>
      <c r="BQ806" s="44"/>
      <c r="BR806" s="44"/>
      <c r="BS806" s="44"/>
      <c r="BT806" s="44"/>
      <c r="BU806" s="44"/>
      <c r="BV806" s="44"/>
      <c r="BW806" s="44"/>
      <c r="BX806" s="44"/>
      <c r="BY806" s="44"/>
      <c r="BZ806" s="44"/>
      <c r="CA806" s="44"/>
      <c r="CB806" s="44"/>
      <c r="CC806" s="44"/>
      <c r="CD806" s="44"/>
      <c r="CE806" s="44"/>
      <c r="CF806" s="44"/>
      <c r="CG806" s="44"/>
      <c r="CH806" s="44"/>
      <c r="CI806" s="44"/>
      <c r="CJ806" s="44"/>
      <c r="CK806" s="44"/>
      <c r="CL806" s="44"/>
      <c r="CM806" s="44"/>
      <c r="CN806" s="44"/>
      <c r="CO806" s="44"/>
      <c r="CP806" s="44"/>
      <c r="CQ806" s="44"/>
      <c r="CR806" s="44"/>
      <c r="CS806" s="44"/>
      <c r="CT806" s="44"/>
      <c r="CU806" s="44"/>
      <c r="CV806" s="44"/>
      <c r="CW806" s="44"/>
      <c r="CX806" s="44"/>
      <c r="CY806" s="44"/>
      <c r="CZ806" s="44"/>
    </row>
    <row r="807" spans="1:104" x14ac:dyDescent="0.25"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  <c r="AG807" s="44"/>
      <c r="AH807" s="44"/>
      <c r="AI807" s="44"/>
      <c r="AJ807" s="44"/>
      <c r="AK807" s="44"/>
      <c r="AL807" s="44"/>
      <c r="AM807" s="44"/>
      <c r="AN807" s="44"/>
      <c r="AO807" s="44"/>
      <c r="AP807" s="44"/>
      <c r="AQ807" s="44"/>
      <c r="AR807" s="44"/>
      <c r="AS807" s="44"/>
      <c r="AT807" s="44"/>
      <c r="AU807" s="44"/>
      <c r="AV807" s="44"/>
      <c r="AW807" s="44"/>
      <c r="AX807" s="44"/>
      <c r="AY807" s="44"/>
      <c r="AZ807" s="44"/>
      <c r="BA807" s="44"/>
      <c r="BB807" s="44"/>
      <c r="BC807" s="44"/>
      <c r="BD807" s="44"/>
      <c r="BE807" s="44"/>
      <c r="BF807" s="44"/>
      <c r="BG807" s="44"/>
      <c r="BH807" s="44"/>
      <c r="BI807" s="44"/>
      <c r="BJ807" s="44"/>
      <c r="BK807" s="44"/>
      <c r="BL807" s="44"/>
      <c r="BM807" s="44"/>
      <c r="BN807" s="44"/>
      <c r="BO807" s="44"/>
      <c r="BP807" s="44"/>
      <c r="BQ807" s="44"/>
      <c r="BR807" s="44"/>
      <c r="BS807" s="44"/>
      <c r="BT807" s="44"/>
      <c r="BU807" s="44"/>
      <c r="BV807" s="44"/>
      <c r="BW807" s="44"/>
      <c r="BX807" s="44"/>
      <c r="BY807" s="44"/>
      <c r="BZ807" s="44"/>
      <c r="CA807" s="44"/>
      <c r="CB807" s="44"/>
      <c r="CC807" s="44"/>
      <c r="CD807" s="44"/>
      <c r="CE807" s="44"/>
      <c r="CF807" s="44"/>
      <c r="CG807" s="44"/>
      <c r="CH807" s="44"/>
      <c r="CI807" s="44"/>
      <c r="CJ807" s="44"/>
      <c r="CK807" s="44"/>
      <c r="CL807" s="44"/>
      <c r="CM807" s="44"/>
      <c r="CN807" s="44"/>
      <c r="CO807" s="44"/>
      <c r="CP807" s="44"/>
      <c r="CQ807" s="44"/>
      <c r="CR807" s="44"/>
      <c r="CS807" s="44"/>
      <c r="CT807" s="44"/>
      <c r="CU807" s="44"/>
      <c r="CV807" s="44"/>
      <c r="CW807" s="44"/>
      <c r="CX807" s="44"/>
      <c r="CY807" s="44"/>
      <c r="CZ807" s="44"/>
    </row>
    <row r="808" spans="1:104" x14ac:dyDescent="0.25"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  <c r="AG808" s="44"/>
      <c r="AH808" s="44"/>
      <c r="AI808" s="44"/>
      <c r="AJ808" s="44"/>
      <c r="AK808" s="44"/>
      <c r="AL808" s="44"/>
      <c r="AM808" s="44"/>
      <c r="AN808" s="44"/>
      <c r="AO808" s="44"/>
      <c r="AP808" s="44"/>
      <c r="AQ808" s="44"/>
      <c r="AR808" s="44"/>
      <c r="AS808" s="44"/>
      <c r="AT808" s="44"/>
      <c r="AU808" s="44"/>
      <c r="AV808" s="44"/>
      <c r="AW808" s="44"/>
      <c r="AX808" s="44"/>
      <c r="AY808" s="44"/>
      <c r="AZ808" s="44"/>
      <c r="BA808" s="44"/>
      <c r="BB808" s="44"/>
      <c r="BC808" s="44"/>
      <c r="BD808" s="44"/>
      <c r="BE808" s="44"/>
      <c r="BF808" s="44"/>
      <c r="BG808" s="44"/>
      <c r="BH808" s="44"/>
      <c r="BI808" s="44"/>
      <c r="BJ808" s="44"/>
      <c r="BK808" s="44"/>
      <c r="BL808" s="44"/>
      <c r="BM808" s="44"/>
      <c r="BN808" s="44"/>
      <c r="BO808" s="44"/>
      <c r="BP808" s="44"/>
      <c r="BQ808" s="44"/>
      <c r="BR808" s="44"/>
      <c r="BS808" s="44"/>
      <c r="BT808" s="44"/>
      <c r="BU808" s="44"/>
      <c r="BV808" s="44"/>
      <c r="BW808" s="44"/>
      <c r="BX808" s="44"/>
      <c r="BY808" s="44"/>
      <c r="BZ808" s="44"/>
      <c r="CA808" s="44"/>
      <c r="CB808" s="44"/>
      <c r="CC808" s="44"/>
      <c r="CD808" s="44"/>
      <c r="CE808" s="44"/>
      <c r="CF808" s="44"/>
      <c r="CG808" s="44"/>
      <c r="CH808" s="44"/>
      <c r="CI808" s="44"/>
      <c r="CJ808" s="44"/>
      <c r="CK808" s="44"/>
      <c r="CL808" s="44"/>
      <c r="CM808" s="44"/>
      <c r="CN808" s="44"/>
      <c r="CO808" s="44"/>
      <c r="CP808" s="44"/>
      <c r="CQ808" s="44"/>
      <c r="CR808" s="44"/>
      <c r="CS808" s="44"/>
      <c r="CT808" s="44"/>
      <c r="CU808" s="44"/>
      <c r="CV808" s="44"/>
      <c r="CW808" s="44"/>
      <c r="CX808" s="44"/>
      <c r="CY808" s="44"/>
      <c r="CZ808" s="44"/>
    </row>
    <row r="809" spans="1:104" x14ac:dyDescent="0.25"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  <c r="AG809" s="44"/>
      <c r="AH809" s="44"/>
      <c r="AI809" s="44"/>
      <c r="AJ809" s="44"/>
      <c r="AK809" s="44"/>
      <c r="AL809" s="44"/>
      <c r="AM809" s="44"/>
      <c r="AN809" s="44"/>
      <c r="AO809" s="44"/>
      <c r="AP809" s="44"/>
      <c r="AQ809" s="44"/>
      <c r="AR809" s="44"/>
      <c r="AS809" s="44"/>
      <c r="AT809" s="44"/>
      <c r="AU809" s="44"/>
      <c r="AV809" s="44"/>
      <c r="AW809" s="44"/>
      <c r="AX809" s="44"/>
      <c r="AY809" s="44"/>
      <c r="AZ809" s="44"/>
      <c r="BA809" s="44"/>
      <c r="BB809" s="44"/>
      <c r="BC809" s="44"/>
      <c r="BD809" s="44"/>
      <c r="BE809" s="44"/>
      <c r="BF809" s="44"/>
      <c r="BG809" s="44"/>
      <c r="BH809" s="44"/>
      <c r="BI809" s="44"/>
      <c r="BJ809" s="44"/>
      <c r="BK809" s="44"/>
      <c r="BL809" s="44"/>
      <c r="BM809" s="44"/>
      <c r="BN809" s="44"/>
      <c r="BO809" s="44"/>
      <c r="BP809" s="44"/>
      <c r="BQ809" s="44"/>
      <c r="BR809" s="44"/>
      <c r="BS809" s="44"/>
      <c r="BT809" s="44"/>
      <c r="BU809" s="44"/>
      <c r="BV809" s="44"/>
      <c r="BW809" s="44"/>
      <c r="BX809" s="44"/>
      <c r="BY809" s="44"/>
      <c r="BZ809" s="44"/>
      <c r="CA809" s="44"/>
      <c r="CB809" s="44"/>
      <c r="CC809" s="44"/>
      <c r="CD809" s="44"/>
      <c r="CE809" s="44"/>
      <c r="CF809" s="44"/>
      <c r="CG809" s="44"/>
      <c r="CH809" s="44"/>
      <c r="CI809" s="44"/>
      <c r="CJ809" s="44"/>
      <c r="CK809" s="44"/>
      <c r="CL809" s="44"/>
      <c r="CM809" s="44"/>
      <c r="CN809" s="44"/>
      <c r="CO809" s="44"/>
      <c r="CP809" s="44"/>
      <c r="CQ809" s="44"/>
      <c r="CR809" s="44"/>
      <c r="CS809" s="44"/>
      <c r="CT809" s="44"/>
      <c r="CU809" s="44"/>
      <c r="CV809" s="44"/>
      <c r="CW809" s="44"/>
      <c r="CX809" s="44"/>
      <c r="CY809" s="44"/>
      <c r="CZ809" s="44"/>
    </row>
    <row r="810" spans="1:104" x14ac:dyDescent="0.25"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  <c r="AG810" s="44"/>
      <c r="AH810" s="44"/>
      <c r="AI810" s="44"/>
      <c r="AJ810" s="44"/>
      <c r="AK810" s="44"/>
      <c r="AL810" s="44"/>
      <c r="AM810" s="44"/>
      <c r="AN810" s="44"/>
      <c r="AO810" s="44"/>
      <c r="AP810" s="44"/>
      <c r="AQ810" s="44"/>
      <c r="AR810" s="44"/>
      <c r="AS810" s="44"/>
      <c r="AT810" s="44"/>
      <c r="AU810" s="44"/>
      <c r="AV810" s="44"/>
      <c r="AW810" s="44"/>
      <c r="AX810" s="44"/>
      <c r="AY810" s="44"/>
      <c r="AZ810" s="44"/>
      <c r="BA810" s="44"/>
      <c r="BB810" s="44"/>
      <c r="BC810" s="44"/>
      <c r="BD810" s="44"/>
      <c r="BE810" s="44"/>
      <c r="BF810" s="44"/>
      <c r="BG810" s="44"/>
      <c r="BH810" s="44"/>
      <c r="BI810" s="44"/>
      <c r="BJ810" s="44"/>
      <c r="BK810" s="44"/>
      <c r="BL810" s="44"/>
      <c r="BM810" s="44"/>
      <c r="BN810" s="44"/>
      <c r="BO810" s="44"/>
      <c r="BP810" s="44"/>
      <c r="BQ810" s="44"/>
      <c r="BR810" s="44"/>
      <c r="BS810" s="44"/>
      <c r="BT810" s="44"/>
      <c r="BU810" s="44"/>
      <c r="BV810" s="44"/>
      <c r="BW810" s="44"/>
      <c r="BX810" s="44"/>
      <c r="BY810" s="44"/>
      <c r="BZ810" s="44"/>
      <c r="CA810" s="44"/>
      <c r="CB810" s="44"/>
      <c r="CC810" s="44"/>
      <c r="CD810" s="44"/>
      <c r="CE810" s="44"/>
      <c r="CF810" s="44"/>
      <c r="CG810" s="44"/>
      <c r="CH810" s="44"/>
      <c r="CI810" s="44"/>
      <c r="CJ810" s="44"/>
      <c r="CK810" s="44"/>
      <c r="CL810" s="44"/>
      <c r="CM810" s="44"/>
      <c r="CN810" s="44"/>
      <c r="CO810" s="44"/>
      <c r="CP810" s="44"/>
      <c r="CQ810" s="44"/>
      <c r="CR810" s="44"/>
      <c r="CS810" s="44"/>
      <c r="CT810" s="44"/>
      <c r="CU810" s="44"/>
      <c r="CV810" s="44"/>
      <c r="CW810" s="44"/>
      <c r="CX810" s="44"/>
      <c r="CY810" s="44"/>
      <c r="CZ810" s="44"/>
    </row>
    <row r="811" spans="1:104" x14ac:dyDescent="0.25"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  <c r="AG811" s="44"/>
      <c r="AH811" s="44"/>
      <c r="AI811" s="44"/>
      <c r="AJ811" s="44"/>
      <c r="AK811" s="44"/>
      <c r="AL811" s="44"/>
      <c r="AM811" s="44"/>
      <c r="AN811" s="44"/>
      <c r="AO811" s="44"/>
      <c r="AP811" s="44"/>
      <c r="AQ811" s="44"/>
      <c r="AR811" s="44"/>
      <c r="AS811" s="44"/>
      <c r="AT811" s="44"/>
      <c r="AU811" s="44"/>
      <c r="AV811" s="44"/>
      <c r="AW811" s="44"/>
      <c r="AX811" s="44"/>
      <c r="AY811" s="44"/>
      <c r="AZ811" s="44"/>
      <c r="BA811" s="44"/>
      <c r="BB811" s="44"/>
      <c r="BC811" s="44"/>
      <c r="BD811" s="44"/>
      <c r="BE811" s="44"/>
      <c r="BF811" s="44"/>
      <c r="BG811" s="44"/>
      <c r="BH811" s="44"/>
      <c r="BI811" s="44"/>
      <c r="BJ811" s="44"/>
      <c r="BK811" s="44"/>
      <c r="BL811" s="44"/>
      <c r="BM811" s="44"/>
      <c r="BN811" s="44"/>
      <c r="BO811" s="44"/>
      <c r="BP811" s="44"/>
      <c r="BQ811" s="44"/>
      <c r="BR811" s="44"/>
      <c r="BS811" s="44"/>
      <c r="BT811" s="44"/>
      <c r="BU811" s="44"/>
      <c r="BV811" s="44"/>
      <c r="BW811" s="44"/>
      <c r="BX811" s="44"/>
      <c r="BY811" s="44"/>
      <c r="BZ811" s="44"/>
      <c r="CA811" s="44"/>
      <c r="CB811" s="44"/>
      <c r="CC811" s="44"/>
      <c r="CD811" s="44"/>
      <c r="CE811" s="44"/>
      <c r="CF811" s="44"/>
      <c r="CG811" s="44"/>
      <c r="CH811" s="44"/>
      <c r="CI811" s="44"/>
      <c r="CJ811" s="44"/>
      <c r="CK811" s="44"/>
      <c r="CL811" s="44"/>
      <c r="CM811" s="44"/>
      <c r="CN811" s="44"/>
      <c r="CO811" s="44"/>
      <c r="CP811" s="44"/>
      <c r="CQ811" s="44"/>
      <c r="CR811" s="44"/>
      <c r="CS811" s="44"/>
      <c r="CT811" s="44"/>
      <c r="CU811" s="44"/>
      <c r="CV811" s="44"/>
      <c r="CW811" s="44"/>
      <c r="CX811" s="44"/>
      <c r="CY811" s="44"/>
      <c r="CZ811" s="44"/>
    </row>
    <row r="812" spans="1:104" x14ac:dyDescent="0.25"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  <c r="AG812" s="44"/>
      <c r="AH812" s="44"/>
      <c r="AI812" s="44"/>
      <c r="AJ812" s="44"/>
      <c r="AK812" s="44"/>
      <c r="AL812" s="44"/>
      <c r="AM812" s="44"/>
      <c r="AN812" s="44"/>
      <c r="AO812" s="44"/>
      <c r="AP812" s="44"/>
      <c r="AQ812" s="44"/>
      <c r="AR812" s="44"/>
      <c r="AS812" s="44"/>
      <c r="AT812" s="44"/>
      <c r="AU812" s="44"/>
      <c r="AV812" s="44"/>
      <c r="AW812" s="44"/>
      <c r="AX812" s="44"/>
      <c r="AY812" s="44"/>
      <c r="AZ812" s="44"/>
      <c r="BA812" s="44"/>
      <c r="BB812" s="44"/>
      <c r="BC812" s="44"/>
      <c r="BD812" s="44"/>
      <c r="BE812" s="44"/>
      <c r="BF812" s="44"/>
      <c r="BG812" s="44"/>
      <c r="BH812" s="44"/>
      <c r="BI812" s="44"/>
      <c r="BJ812" s="44"/>
      <c r="BK812" s="44"/>
      <c r="BL812" s="44"/>
      <c r="BM812" s="44"/>
      <c r="BN812" s="44"/>
      <c r="BO812" s="44"/>
      <c r="BP812" s="44"/>
      <c r="BQ812" s="44"/>
      <c r="BR812" s="44"/>
      <c r="BS812" s="44"/>
      <c r="BT812" s="44"/>
      <c r="BU812" s="44"/>
      <c r="BV812" s="44"/>
      <c r="BW812" s="44"/>
      <c r="BX812" s="44"/>
      <c r="BY812" s="44"/>
      <c r="BZ812" s="44"/>
      <c r="CA812" s="44"/>
      <c r="CB812" s="44"/>
      <c r="CC812" s="44"/>
      <c r="CD812" s="44"/>
      <c r="CE812" s="44"/>
      <c r="CF812" s="44"/>
      <c r="CG812" s="44"/>
      <c r="CH812" s="44"/>
      <c r="CI812" s="44"/>
      <c r="CJ812" s="44"/>
      <c r="CK812" s="44"/>
      <c r="CL812" s="44"/>
      <c r="CM812" s="44"/>
      <c r="CN812" s="44"/>
      <c r="CO812" s="44"/>
      <c r="CP812" s="44"/>
      <c r="CQ812" s="44"/>
      <c r="CR812" s="44"/>
      <c r="CS812" s="44"/>
      <c r="CT812" s="44"/>
      <c r="CU812" s="44"/>
      <c r="CV812" s="44"/>
      <c r="CW812" s="44"/>
      <c r="CX812" s="44"/>
      <c r="CY812" s="44"/>
      <c r="CZ812" s="44"/>
    </row>
    <row r="813" spans="1:104" x14ac:dyDescent="0.25"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  <c r="AG813" s="44"/>
      <c r="AH813" s="44"/>
      <c r="AI813" s="44"/>
      <c r="AJ813" s="44"/>
      <c r="AK813" s="44"/>
      <c r="AL813" s="44"/>
      <c r="AM813" s="44"/>
      <c r="AN813" s="44"/>
      <c r="AO813" s="44"/>
      <c r="AP813" s="44"/>
      <c r="AQ813" s="44"/>
      <c r="AR813" s="44"/>
      <c r="AS813" s="44"/>
      <c r="AT813" s="44"/>
      <c r="AU813" s="44"/>
      <c r="AV813" s="44"/>
      <c r="AW813" s="44"/>
      <c r="AX813" s="44"/>
      <c r="AY813" s="44"/>
      <c r="AZ813" s="44"/>
      <c r="BA813" s="44"/>
      <c r="BB813" s="44"/>
      <c r="BC813" s="44"/>
      <c r="BD813" s="44"/>
      <c r="BE813" s="44"/>
      <c r="BF813" s="44"/>
      <c r="BG813" s="44"/>
      <c r="BH813" s="44"/>
      <c r="BI813" s="44"/>
      <c r="BJ813" s="44"/>
      <c r="BK813" s="44"/>
      <c r="BL813" s="44"/>
      <c r="BM813" s="44"/>
      <c r="BN813" s="44"/>
      <c r="BO813" s="44"/>
      <c r="BP813" s="44"/>
      <c r="BQ813" s="44"/>
      <c r="BR813" s="44"/>
      <c r="BS813" s="44"/>
      <c r="BT813" s="44"/>
      <c r="BU813" s="44"/>
      <c r="BV813" s="44"/>
      <c r="BW813" s="44"/>
      <c r="BX813" s="44"/>
      <c r="BY813" s="44"/>
      <c r="BZ813" s="44"/>
      <c r="CA813" s="44"/>
      <c r="CB813" s="44"/>
      <c r="CC813" s="44"/>
      <c r="CD813" s="44"/>
      <c r="CE813" s="44"/>
      <c r="CF813" s="44"/>
      <c r="CG813" s="44"/>
      <c r="CH813" s="44"/>
      <c r="CI813" s="44"/>
      <c r="CJ813" s="44"/>
      <c r="CK813" s="44"/>
      <c r="CL813" s="44"/>
      <c r="CM813" s="44"/>
      <c r="CN813" s="44"/>
      <c r="CO813" s="44"/>
      <c r="CP813" s="44"/>
      <c r="CQ813" s="44"/>
      <c r="CR813" s="44"/>
      <c r="CS813" s="44"/>
      <c r="CT813" s="44"/>
      <c r="CU813" s="44"/>
      <c r="CV813" s="44"/>
      <c r="CW813" s="44"/>
      <c r="CX813" s="44"/>
      <c r="CY813" s="44"/>
      <c r="CZ813" s="44"/>
    </row>
    <row r="814" spans="1:104" x14ac:dyDescent="0.25"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  <c r="AG814" s="44"/>
      <c r="AH814" s="44"/>
      <c r="AI814" s="44"/>
      <c r="AJ814" s="44"/>
      <c r="AK814" s="44"/>
      <c r="AL814" s="44"/>
      <c r="AM814" s="44"/>
      <c r="AN814" s="44"/>
      <c r="AO814" s="44"/>
      <c r="AP814" s="44"/>
      <c r="AQ814" s="44"/>
      <c r="AR814" s="44"/>
      <c r="AS814" s="44"/>
      <c r="AT814" s="44"/>
      <c r="AU814" s="44"/>
      <c r="AV814" s="44"/>
      <c r="AW814" s="44"/>
      <c r="AX814" s="44"/>
      <c r="AY814" s="44"/>
      <c r="AZ814" s="44"/>
      <c r="BA814" s="44"/>
      <c r="BB814" s="44"/>
      <c r="BC814" s="44"/>
      <c r="BD814" s="44"/>
      <c r="BE814" s="44"/>
      <c r="BF814" s="44"/>
      <c r="BG814" s="44"/>
      <c r="BH814" s="44"/>
      <c r="BI814" s="44"/>
      <c r="BJ814" s="44"/>
      <c r="BK814" s="44"/>
      <c r="BL814" s="44"/>
      <c r="BM814" s="44"/>
      <c r="BN814" s="44"/>
      <c r="BO814" s="44"/>
      <c r="BP814" s="44"/>
      <c r="BQ814" s="44"/>
      <c r="BR814" s="44"/>
      <c r="BS814" s="44"/>
      <c r="BT814" s="44"/>
      <c r="BU814" s="44"/>
      <c r="BV814" s="44"/>
      <c r="BW814" s="44"/>
      <c r="BX814" s="44"/>
      <c r="BY814" s="44"/>
      <c r="BZ814" s="44"/>
      <c r="CA814" s="44"/>
      <c r="CB814" s="44"/>
      <c r="CC814" s="44"/>
      <c r="CD814" s="44"/>
      <c r="CE814" s="44"/>
      <c r="CF814" s="44"/>
      <c r="CG814" s="44"/>
      <c r="CH814" s="44"/>
      <c r="CI814" s="44"/>
      <c r="CJ814" s="44"/>
      <c r="CK814" s="44"/>
      <c r="CL814" s="44"/>
      <c r="CM814" s="44"/>
      <c r="CN814" s="44"/>
      <c r="CO814" s="44"/>
      <c r="CP814" s="44"/>
      <c r="CQ814" s="44"/>
      <c r="CR814" s="44"/>
      <c r="CS814" s="44"/>
      <c r="CT814" s="44"/>
      <c r="CU814" s="44"/>
      <c r="CV814" s="44"/>
      <c r="CW814" s="44"/>
      <c r="CX814" s="44"/>
      <c r="CY814" s="44"/>
      <c r="CZ814" s="44"/>
    </row>
    <row r="815" spans="1:104" hidden="1" outlineLevel="1" x14ac:dyDescent="0.25">
      <c r="A815" s="39" t="e">
        <f>IF(AND(NOT('Budget Project 1'!#REF!=""),'Budget Project 1'!#REF!=""),parameters!$C$793,"")</f>
        <v>#REF!</v>
      </c>
      <c r="C815" s="39" t="e">
        <f t="shared" ref="C815:C823" si="17">IF(NOT(A815=""),"issue","")</f>
        <v>#REF!</v>
      </c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  <c r="AG815" s="44"/>
      <c r="AH815" s="44"/>
      <c r="AI815" s="44"/>
      <c r="AJ815" s="44"/>
      <c r="AK815" s="44"/>
      <c r="AL815" s="44"/>
      <c r="AM815" s="44"/>
      <c r="AN815" s="44"/>
      <c r="AO815" s="44"/>
      <c r="AP815" s="44"/>
      <c r="AQ815" s="44"/>
      <c r="AR815" s="44"/>
      <c r="AS815" s="44"/>
      <c r="AT815" s="44"/>
      <c r="AU815" s="44"/>
      <c r="AV815" s="44"/>
      <c r="AW815" s="44"/>
      <c r="AX815" s="44"/>
      <c r="AY815" s="44"/>
      <c r="AZ815" s="44"/>
      <c r="BA815" s="44"/>
      <c r="BB815" s="44"/>
      <c r="BC815" s="44"/>
      <c r="BD815" s="44"/>
      <c r="BE815" s="44"/>
      <c r="BF815" s="44"/>
      <c r="BG815" s="44"/>
      <c r="BH815" s="44"/>
      <c r="BI815" s="44"/>
      <c r="BJ815" s="44"/>
      <c r="BK815" s="44"/>
      <c r="BL815" s="44"/>
      <c r="BM815" s="44"/>
      <c r="BN815" s="44"/>
      <c r="BO815" s="44"/>
      <c r="BP815" s="44"/>
      <c r="BQ815" s="44"/>
      <c r="BR815" s="44"/>
      <c r="BS815" s="44"/>
      <c r="BT815" s="44"/>
      <c r="BU815" s="44"/>
      <c r="BV815" s="44"/>
      <c r="BW815" s="44"/>
      <c r="BX815" s="44"/>
      <c r="BY815" s="44"/>
      <c r="BZ815" s="44"/>
      <c r="CA815" s="44"/>
      <c r="CB815" s="44"/>
      <c r="CC815" s="44"/>
      <c r="CD815" s="44"/>
      <c r="CE815" s="44"/>
      <c r="CF815" s="44"/>
      <c r="CG815" s="44"/>
      <c r="CH815" s="44"/>
      <c r="CI815" s="44"/>
      <c r="CJ815" s="44"/>
      <c r="CK815" s="44"/>
      <c r="CL815" s="44"/>
      <c r="CM815" s="44"/>
      <c r="CN815" s="44"/>
      <c r="CO815" s="44"/>
      <c r="CP815" s="44"/>
      <c r="CQ815" s="44"/>
      <c r="CR815" s="44"/>
      <c r="CS815" s="44"/>
      <c r="CT815" s="44"/>
      <c r="CU815" s="44"/>
      <c r="CV815" s="44"/>
      <c r="CW815" s="44"/>
      <c r="CX815" s="44"/>
      <c r="CY815" s="44"/>
      <c r="CZ815" s="44"/>
    </row>
    <row r="816" spans="1:104" hidden="1" outlineLevel="1" x14ac:dyDescent="0.25">
      <c r="A816" s="39" t="e">
        <f>IF(AND(NOT('Budget Project 1'!#REF!=""),'Budget Project 1'!#REF!=""),parameters!$C$793,"")</f>
        <v>#REF!</v>
      </c>
      <c r="C816" s="39" t="e">
        <f t="shared" si="17"/>
        <v>#REF!</v>
      </c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  <c r="AG816" s="44"/>
      <c r="AH816" s="44"/>
      <c r="AI816" s="44"/>
      <c r="AJ816" s="44"/>
      <c r="AK816" s="44"/>
      <c r="AL816" s="44"/>
      <c r="AM816" s="44"/>
      <c r="AN816" s="44"/>
      <c r="AO816" s="44"/>
      <c r="AP816" s="44"/>
      <c r="AQ816" s="44"/>
      <c r="AR816" s="44"/>
      <c r="AS816" s="44"/>
      <c r="AT816" s="44"/>
      <c r="AU816" s="44"/>
      <c r="AV816" s="44"/>
      <c r="AW816" s="44"/>
      <c r="AX816" s="44"/>
      <c r="AY816" s="44"/>
      <c r="AZ816" s="44"/>
      <c r="BA816" s="44"/>
      <c r="BB816" s="44"/>
      <c r="BC816" s="44"/>
      <c r="BD816" s="44"/>
      <c r="BE816" s="44"/>
      <c r="BF816" s="44"/>
      <c r="BG816" s="44"/>
      <c r="BH816" s="44"/>
      <c r="BI816" s="44"/>
      <c r="BJ816" s="44"/>
      <c r="BK816" s="44"/>
      <c r="BL816" s="44"/>
      <c r="BM816" s="44"/>
      <c r="BN816" s="44"/>
      <c r="BO816" s="44"/>
      <c r="BP816" s="44"/>
      <c r="BQ816" s="44"/>
      <c r="BR816" s="44"/>
      <c r="BS816" s="44"/>
      <c r="BT816" s="44"/>
      <c r="BU816" s="44"/>
      <c r="BV816" s="44"/>
      <c r="BW816" s="44"/>
      <c r="BX816" s="44"/>
      <c r="BY816" s="44"/>
      <c r="BZ816" s="44"/>
      <c r="CA816" s="44"/>
      <c r="CB816" s="44"/>
      <c r="CC816" s="44"/>
      <c r="CD816" s="44"/>
      <c r="CE816" s="44"/>
      <c r="CF816" s="44"/>
      <c r="CG816" s="44"/>
      <c r="CH816" s="44"/>
      <c r="CI816" s="44"/>
      <c r="CJ816" s="44"/>
      <c r="CK816" s="44"/>
      <c r="CL816" s="44"/>
      <c r="CM816" s="44"/>
      <c r="CN816" s="44"/>
      <c r="CO816" s="44"/>
      <c r="CP816" s="44"/>
      <c r="CQ816" s="44"/>
      <c r="CR816" s="44"/>
      <c r="CS816" s="44"/>
      <c r="CT816" s="44"/>
      <c r="CU816" s="44"/>
      <c r="CV816" s="44"/>
      <c r="CW816" s="44"/>
      <c r="CX816" s="44"/>
      <c r="CY816" s="44"/>
      <c r="CZ816" s="44"/>
    </row>
    <row r="817" spans="1:3" hidden="1" outlineLevel="1" x14ac:dyDescent="0.25">
      <c r="A817" s="39" t="e">
        <f>IF(AND(NOT('Budget Project 1'!#REF!=""),'Budget Project 1'!#REF!=""),parameters!$C$793,"")</f>
        <v>#REF!</v>
      </c>
      <c r="C817" s="39" t="e">
        <f t="shared" si="17"/>
        <v>#REF!</v>
      </c>
    </row>
    <row r="818" spans="1:3" hidden="1" outlineLevel="1" x14ac:dyDescent="0.25">
      <c r="A818" s="39" t="e">
        <f>IF(AND(NOT('Budget Project 1'!#REF!=""),'Budget Project 1'!#REF!=""),parameters!$C$793,"")</f>
        <v>#REF!</v>
      </c>
      <c r="C818" s="39" t="e">
        <f t="shared" si="17"/>
        <v>#REF!</v>
      </c>
    </row>
    <row r="819" spans="1:3" hidden="1" outlineLevel="1" x14ac:dyDescent="0.25">
      <c r="A819" s="39" t="e">
        <f>IF(AND(NOT('Budget Project 1'!#REF!=""),'Budget Project 1'!#REF!=""),parameters!$C$793,"")</f>
        <v>#REF!</v>
      </c>
      <c r="C819" s="39" t="e">
        <f t="shared" si="17"/>
        <v>#REF!</v>
      </c>
    </row>
    <row r="820" spans="1:3" hidden="1" outlineLevel="1" x14ac:dyDescent="0.25">
      <c r="A820" s="39" t="e">
        <f>IF(AND(NOT('Budget Project 1'!#REF!=""),'Budget Project 1'!#REF!=""),parameters!$C$793,"")</f>
        <v>#REF!</v>
      </c>
      <c r="C820" s="39" t="e">
        <f t="shared" si="17"/>
        <v>#REF!</v>
      </c>
    </row>
    <row r="821" spans="1:3" hidden="1" outlineLevel="1" x14ac:dyDescent="0.25">
      <c r="A821" s="39" t="e">
        <f>IF(AND(NOT('Budget Project 1'!#REF!=""),'Budget Project 1'!#REF!=""),parameters!$C$793,"")</f>
        <v>#REF!</v>
      </c>
      <c r="C821" s="39" t="e">
        <f t="shared" si="17"/>
        <v>#REF!</v>
      </c>
    </row>
    <row r="822" spans="1:3" hidden="1" outlineLevel="1" x14ac:dyDescent="0.25">
      <c r="A822" s="39" t="e">
        <f>IF(AND(NOT('Budget Project 1'!#REF!=""),'Budget Project 1'!#REF!=""),parameters!$C$793,"")</f>
        <v>#REF!</v>
      </c>
      <c r="C822" s="39" t="e">
        <f t="shared" si="17"/>
        <v>#REF!</v>
      </c>
    </row>
    <row r="823" spans="1:3" hidden="1" outlineLevel="1" x14ac:dyDescent="0.25">
      <c r="A823" s="39" t="e">
        <f>IF(AND(NOT('Budget Project 1'!#REF!=""),'Budget Project 1'!#REF!=""),parameters!$C$793,"")</f>
        <v>#REF!</v>
      </c>
      <c r="C823" s="39" t="e">
        <f t="shared" si="17"/>
        <v>#REF!</v>
      </c>
    </row>
    <row r="824" spans="1:3" collapsed="1" x14ac:dyDescent="0.25">
      <c r="B824" s="43"/>
    </row>
  </sheetData>
  <sheetProtection algorithmName="SHA-512" hashValue="NUMH+tVowjZw0LYxg6+8iKXQVb6lj2Q9fonPAg6W5TCLRc+lvePhRNV7qAXnxGsGrhTvzU4TSikwF6m29aj89A==" saltValue="oyehyjM/60uRvVEGPmi/5g==" spinCount="100000" sheet="1" selectLockedCells="1"/>
  <hyperlinks>
    <hyperlink ref="A99" r:id="rId1"/>
    <hyperlink ref="A98" r:id="rId2"/>
  </hyperlinks>
  <pageMargins left="0.7" right="0.7" top="0.75" bottom="0.75" header="0.3" footer="0.3"/>
  <pageSetup paperSize="9" orientation="portrait" r:id="rId3"/>
  <tableParts count="7">
    <tablePart r:id="rId4"/>
    <tablePart r:id="rId5"/>
    <tablePart r:id="rId6"/>
    <tablePart r:id="rId7"/>
    <tablePart r:id="rId8"/>
    <tablePart r:id="rId9"/>
    <tablePart r:id="rId10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DF257"/>
  <sheetViews>
    <sheetView topLeftCell="O1" workbookViewId="0">
      <selection activeCell="AA11" sqref="AA11"/>
    </sheetView>
  </sheetViews>
  <sheetFormatPr defaultRowHeight="15" outlineLevelRow="1" x14ac:dyDescent="0.25"/>
  <cols>
    <col min="1" max="1" width="47.5703125" customWidth="1"/>
    <col min="2" max="2" width="32.28515625" customWidth="1"/>
    <col min="3" max="3" width="17.5703125" customWidth="1"/>
    <col min="4" max="4" width="33.28515625" customWidth="1"/>
    <col min="5" max="5" width="18.42578125" customWidth="1"/>
  </cols>
  <sheetData>
    <row r="2" spans="1:110" ht="18.75" x14ac:dyDescent="0.25">
      <c r="A2" s="120" t="s">
        <v>582</v>
      </c>
    </row>
    <row r="6" spans="1:110" s="39" customFormat="1" x14ac:dyDescent="0.25">
      <c r="B6" s="44"/>
      <c r="C6" s="44"/>
      <c r="D6" s="44"/>
      <c r="E6" s="44"/>
      <c r="F6" s="44"/>
      <c r="G6" s="4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0"/>
      <c r="CS6" s="40"/>
      <c r="CT6" s="40"/>
      <c r="CU6" s="40"/>
      <c r="CV6" s="40"/>
      <c r="CW6" s="40"/>
      <c r="CX6" s="40"/>
      <c r="CY6" s="40"/>
      <c r="CZ6" s="40"/>
    </row>
    <row r="7" spans="1:110" s="39" customFormat="1" ht="11.25" customHeight="1" x14ac:dyDescent="0.25">
      <c r="A7" s="120"/>
      <c r="B7" s="44"/>
      <c r="C7" s="44"/>
      <c r="D7" s="44"/>
      <c r="E7" s="44"/>
      <c r="F7" s="44"/>
      <c r="G7" s="44"/>
      <c r="H7" s="44"/>
      <c r="I7" s="44"/>
      <c r="J7" s="44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0"/>
      <c r="CX7" s="40"/>
      <c r="CY7" s="40"/>
      <c r="CZ7" s="40"/>
      <c r="DA7" s="40"/>
      <c r="DB7" s="40"/>
      <c r="DC7" s="40"/>
      <c r="DD7" s="40"/>
      <c r="DE7" s="40"/>
    </row>
    <row r="8" spans="1:110" s="39" customFormat="1" ht="12.95" customHeight="1" x14ac:dyDescent="0.25">
      <c r="B8" s="43" t="s">
        <v>583</v>
      </c>
      <c r="C8" s="44"/>
      <c r="D8" s="44"/>
      <c r="E8" s="48" t="s">
        <v>219</v>
      </c>
      <c r="F8" s="44"/>
      <c r="G8" s="44"/>
      <c r="H8" s="238" t="s">
        <v>640</v>
      </c>
      <c r="I8" s="239"/>
      <c r="J8" s="44"/>
      <c r="K8" s="43" t="s">
        <v>612</v>
      </c>
      <c r="L8" s="44"/>
      <c r="M8"/>
      <c r="N8" s="43" t="s">
        <v>635</v>
      </c>
      <c r="O8" s="44"/>
      <c r="P8"/>
      <c r="Q8" t="s">
        <v>725</v>
      </c>
      <c r="R8"/>
      <c r="S8"/>
      <c r="T8"/>
      <c r="U8"/>
      <c r="V8" t="s">
        <v>726</v>
      </c>
      <c r="W8"/>
      <c r="X8"/>
      <c r="Y8"/>
      <c r="Z8"/>
      <c r="AA8" t="s">
        <v>727</v>
      </c>
      <c r="AB8"/>
      <c r="AC8"/>
      <c r="AD8"/>
      <c r="AE8"/>
      <c r="AF8"/>
      <c r="AG8"/>
      <c r="AH8"/>
      <c r="AI8"/>
      <c r="AJ8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0"/>
      <c r="CY8" s="40"/>
      <c r="CZ8" s="40"/>
      <c r="DA8" s="40"/>
      <c r="DB8" s="40"/>
      <c r="DC8" s="40"/>
      <c r="DD8" s="40"/>
      <c r="DE8" s="40"/>
      <c r="DF8" s="40"/>
    </row>
    <row r="9" spans="1:110" s="39" customFormat="1" ht="12.95" customHeight="1" x14ac:dyDescent="0.25">
      <c r="B9" s="43" t="s">
        <v>217</v>
      </c>
      <c r="C9" s="44" t="s">
        <v>12</v>
      </c>
      <c r="D9" s="44"/>
      <c r="E9" s="44" t="s">
        <v>217</v>
      </c>
      <c r="F9" s="44" t="s">
        <v>220</v>
      </c>
      <c r="G9" s="44"/>
      <c r="H9" s="239" t="s">
        <v>642</v>
      </c>
      <c r="I9" s="239" t="s">
        <v>643</v>
      </c>
      <c r="J9" s="44"/>
      <c r="K9" s="43" t="s">
        <v>217</v>
      </c>
      <c r="L9" s="44" t="s">
        <v>12</v>
      </c>
      <c r="M9"/>
      <c r="N9" s="43" t="s">
        <v>217</v>
      </c>
      <c r="O9" s="44" t="s">
        <v>12</v>
      </c>
      <c r="P9"/>
      <c r="Q9" t="s">
        <v>217</v>
      </c>
      <c r="R9"/>
      <c r="S9"/>
      <c r="T9"/>
      <c r="U9"/>
      <c r="V9" t="s">
        <v>217</v>
      </c>
      <c r="W9"/>
      <c r="X9"/>
      <c r="Y9"/>
      <c r="Z9"/>
      <c r="AA9" t="s">
        <v>217</v>
      </c>
      <c r="AB9"/>
      <c r="AC9"/>
      <c r="AD9"/>
      <c r="AE9"/>
      <c r="AF9"/>
      <c r="AG9"/>
      <c r="AH9"/>
      <c r="AI9"/>
      <c r="AJ9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0"/>
      <c r="CY9" s="40"/>
      <c r="CZ9" s="40"/>
      <c r="DA9" s="40"/>
      <c r="DB9" s="40"/>
      <c r="DC9" s="40"/>
      <c r="DD9" s="40"/>
      <c r="DE9" s="40"/>
      <c r="DF9" s="40"/>
    </row>
    <row r="10" spans="1:110" s="39" customFormat="1" ht="11.25" customHeight="1" thickBot="1" x14ac:dyDescent="0.3">
      <c r="B10" s="43"/>
      <c r="C10" s="44"/>
      <c r="D10" s="44"/>
      <c r="E10" s="44"/>
      <c r="F10" s="44"/>
      <c r="G10" s="44"/>
      <c r="H10" s="239"/>
      <c r="I10" s="239"/>
      <c r="J10" s="44"/>
      <c r="K10" s="43"/>
      <c r="L10" s="44"/>
      <c r="M10"/>
      <c r="N10" s="43"/>
      <c r="O10" s="44"/>
      <c r="P10"/>
      <c r="Q10"/>
      <c r="R10" t="s">
        <v>41</v>
      </c>
      <c r="S10" t="s">
        <v>42</v>
      </c>
      <c r="T10" t="s">
        <v>43</v>
      </c>
      <c r="U10"/>
      <c r="V10"/>
      <c r="W10" t="s">
        <v>41</v>
      </c>
      <c r="X10" t="s">
        <v>42</v>
      </c>
      <c r="Y10" t="s">
        <v>43</v>
      </c>
      <c r="Z10"/>
      <c r="AA10"/>
      <c r="AB10" t="s">
        <v>41</v>
      </c>
      <c r="AC10" t="s">
        <v>42</v>
      </c>
      <c r="AD10" t="s">
        <v>43</v>
      </c>
      <c r="AE10"/>
      <c r="AF10"/>
      <c r="AG10"/>
      <c r="AH10"/>
      <c r="AI10"/>
      <c r="AJ10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0"/>
      <c r="CY10" s="40"/>
      <c r="CZ10" s="40"/>
      <c r="DA10" s="40"/>
      <c r="DB10" s="40"/>
      <c r="DC10" s="40"/>
      <c r="DD10" s="40"/>
      <c r="DE10" s="40"/>
      <c r="DF10" s="40"/>
    </row>
    <row r="11" spans="1:110" s="39" customFormat="1" ht="11.25" customHeight="1" x14ac:dyDescent="0.25">
      <c r="B11" s="220" t="str">
        <f ca="1">IF(IFERROR(MATCH("*Other*",OFFSET('Budget Project 1'!$A$13,B10,0,ROWS(Personnel_1[]),1),0)+B10,999)&lt;ROWS(Personnel_1[]),IFERROR(MATCH("*Other*",OFFSET('Budget Project 1'!$A$13,B10,0,ROWS(Personnel_1[]),1),0)+B10,999),"")</f>
        <v/>
      </c>
      <c r="C11" s="172" t="str">
        <f ca="1">IFERROR(INDEX(Personnel_1[Amount],B11),"")</f>
        <v/>
      </c>
      <c r="D11" s="44"/>
      <c r="E11" s="220" t="str">
        <f ca="1">IF(MIN(IFERROR(MATCH("*PostDoc*",OFFSET('Budget Project 1'!$A$13,E10,0,ROWS(Personnel_1[]),1),0)+E10,999),IFERROR(MATCH("*PhD*",OFFSET('Budget Project 1'!$A$13,E10,0,ROWS(Personnel_1[]),1),0)+E10,999))&lt;ROWS(Personnel_1[]),MIN(IFERROR(MATCH("*PostDoc*",OFFSET('Budget Project 1'!$A$13,E10,0,ROWS(Personnel_1[]),1),0)+E10,999),IFERROR(MATCH("*PhD*",OFFSET('Budget Project 1'!$A$13,E10,0,ROWS(Personnel_1[]),1),0)+E10,999)),"")</f>
        <v/>
      </c>
      <c r="F11" s="176" t="str">
        <f ca="1">IFERROR(INDEX(Personnel_1[FTE],E11)*INDEX(Personnel_1[Months],E11)/12,"")</f>
        <v/>
      </c>
      <c r="G11" s="233"/>
      <c r="H11" s="234" t="str">
        <f ca="1">IF(IFERROR(MATCH("*researcher*",OFFSET('Budget Project 1'!$A$41,H10,0,ROWS(pers_other_inst[]),1),0)+H10,999)&lt;ROWS(pers_other_inst[]),IFERROR(MATCH("*researcher*",OFFSET('Budget Project 1'!$A$41,H10,0,ROWS(pers_other_inst[]),1),0)+H10,999),"")</f>
        <v/>
      </c>
      <c r="I11" s="240" t="str">
        <f ca="1">IF(ISERROR(IF(AND(INDEX(pers_other_inst[Months],H11)&gt;=pers_oi_min_months,INDEX(pers_other_inst[Total '#hours],H11)/INDEX(pers_other_inst[Months],H11)*12/pers_other_nrhours_year&gt;=pers_oi_minFTE)=TRUE,INDEX(pers_other_inst[Months],H11)/12,0)),"",IF(AND(INDEX(pers_other_inst[Months],H11)&gt;=pers_oi_min_months,INDEX(pers_other_inst[Total '#hours],H11)/INDEX(pers_other_inst[Months],H11)*12/pers_other_nrhours_year&gt;=pers_oi_minFTE)=TRUE,INDEX(pers_other_inst[Months],H11)/12,""))</f>
        <v/>
      </c>
      <c r="J11" s="233"/>
      <c r="K11" s="220" t="str">
        <f ca="1">IF(IFERROR(MATCH("*Non-scientific*",OFFSET('Budget Project 1'!$A$13,K10,0,ROWS(Personnel_1[]),1),0)+K10,999)&lt;ROWS(Personnel_1[]),IFERROR(MATCH("*Non-scientific*",OFFSET('Budget Project 1'!$A$13,K10,0,ROWS(Personnel_1[]),1),0)+K10,999),"")</f>
        <v/>
      </c>
      <c r="L11" s="172" t="str">
        <f ca="1">IFERROR(INDEX(Personnel_1[Amount],K11),"")</f>
        <v/>
      </c>
      <c r="M11"/>
      <c r="N11" s="220" t="str">
        <f ca="1">IF(IFERROR(MATCH("*leave*",OFFSET('Budget Project 1'!$A$13,N10,0,ROWS(Personnel_1[]),1),0)+N10,999)&lt;ROWS(Personnel_1[]),IFERROR(MATCH("*leave*",OFFSET('Budget Project 1'!$A$13,N10,0,ROWS(Personnel_1[]),1),0)+N10,999),"")</f>
        <v/>
      </c>
      <c r="O11" s="227" t="str">
        <f ca="1">IFERROR(INDEX(Personnel_1[Months],N11)*INDEX(Personnel_1[FTE],N11),"")</f>
        <v/>
      </c>
      <c r="P11"/>
      <c r="Q11" s="249" t="str">
        <f ca="1">IF(MIN(IFERROR(MATCH("*PostDoc*",OFFSET('Budget Project 1'!$A$13,Q10,0,ROWS(Personnel_1[]),1),0)+Q10,999),IFERROR(MATCH("*PhD*",OFFSET('Budget Project 1'!$A$13,Q10,0,ROWS(Personnel_1[]),1),0)+Q10,999))&lt;ROWS(Personnel_1[]),MIN(IFERROR(MATCH("*PostDoc*",OFFSET('Budget Project 1'!$A$13,Q10,0,ROWS(Personnel_1[]),1),0)+Q10,999),IFERROR(MATCH("*PhD*",OFFSET('Budget Project 1'!$A$13,Q10,0,ROWS(Personnel_1[]),1),0)+Q10,999)),"")</f>
        <v/>
      </c>
      <c r="R11" s="250" t="str">
        <f ca="1">IFERROR(INDEX(Personnel_1[Category],Q11),"")</f>
        <v/>
      </c>
      <c r="S11" s="250" t="str">
        <f ca="1">IFERROR(INDEX(Personnel_1[FTE],Q11),"")</f>
        <v/>
      </c>
      <c r="T11" s="251" t="str">
        <f ca="1">IFERROR(INDEX(Personnel_1[Months],Q11),"")</f>
        <v/>
      </c>
      <c r="U11"/>
      <c r="V11" s="249" t="str">
        <f ca="1">IF(MIN(IFERROR(MATCH("*PostDoc*",OFFSET('Budget Project 2'!$A$13,V10,0,ROWS(Personnel_2[]),1),0)+V10,999),IFERROR(MATCH("*PhD*",OFFSET('Budget Project 2'!$A$13,V10,0,ROWS(Personnel_2[]),1),0)+V10,999))&lt;ROWS(Personnel_2[]),MIN(IFERROR(MATCH("*PostDoc*",OFFSET('Budget Project 2'!$A$13,V10,0,ROWS(Personnel_2[]),1),0)+V10,999),IFERROR(MATCH("*PhD*",OFFSET('Budget Project 2'!$A$13,V10,0,ROWS(Personnel_2[]),1),0)+V10,999)),"")</f>
        <v/>
      </c>
      <c r="W11" s="250" t="str">
        <f ca="1">IFERROR(INDEX(Personnel_2[Category],V11),"")</f>
        <v/>
      </c>
      <c r="X11" s="250" t="str">
        <f ca="1">IFERROR(INDEX(Personnel_2[FTE],V11),"")</f>
        <v/>
      </c>
      <c r="Y11" s="251" t="str">
        <f ca="1">IFERROR(INDEX(Personnel_2[Months],V11),"")</f>
        <v/>
      </c>
      <c r="Z11"/>
      <c r="AA11" s="249" t="str">
        <f ca="1">IF(MIN(IFERROR(MATCH("*PostDoc*",OFFSET('Budget Project 3'!$A$13,AA10,0,ROWS(Personnel_3[]),1),0)+AA10,999),IFERROR(MATCH("*PhD*",OFFSET('Budget Project 3'!$A$13,AA10,0,ROWS(Personnel_3[]),1),0)+AA10,999))&lt;ROWS(Personnel_3[]),MIN(IFERROR(MATCH("*PostDoc*",OFFSET('Budget Project 3'!$A$13,AA10,0,ROWS(Personnel_3[]),1),0)+AA10,999),IFERROR(MATCH("*PhD*",OFFSET('Budget Project 3'!$A$13,AA10,0,ROWS(Personnel_3[]),1),0)+AA10,999)),"")</f>
        <v/>
      </c>
      <c r="AB11" s="250" t="str">
        <f ca="1">IFERROR(INDEX(Personnel_3[Category],AA11),"")</f>
        <v/>
      </c>
      <c r="AC11" s="250" t="str">
        <f ca="1">IFERROR(INDEX(Personnel_3[FTE],AA11),"")</f>
        <v/>
      </c>
      <c r="AD11" s="251" t="str">
        <f ca="1">IFERROR(INDEX(Personnel_3[Months],AA11),"")</f>
        <v/>
      </c>
      <c r="AE11"/>
      <c r="AF11"/>
      <c r="AG11"/>
      <c r="AH11"/>
      <c r="AI11"/>
      <c r="AJ11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0"/>
      <c r="CY11" s="40"/>
      <c r="CZ11" s="40"/>
      <c r="DA11" s="40"/>
      <c r="DB11" s="40"/>
      <c r="DC11" s="40"/>
      <c r="DD11" s="40"/>
      <c r="DE11" s="40"/>
      <c r="DF11" s="40"/>
    </row>
    <row r="12" spans="1:110" s="39" customFormat="1" ht="11.25" customHeight="1" outlineLevel="1" x14ac:dyDescent="0.25">
      <c r="B12" s="221" t="str">
        <f ca="1">IF(IFERROR(MATCH("*Other*",OFFSET('Budget Project 1'!$A$13,B11,0,ROWS(Personnel_1[]),1),0)+B11,999)&lt;ROWS(Personnel_1[]),IFERROR(MATCH("*Other*",OFFSET('Budget Project 1'!$A$13,B11,0,ROWS(Personnel_1[]),1),0)+B11,999),"")</f>
        <v/>
      </c>
      <c r="C12" s="173" t="str">
        <f ca="1">IFERROR(INDEX(Personnel_1[Amount],B12),"")</f>
        <v/>
      </c>
      <c r="D12" s="44"/>
      <c r="E12" s="221" t="str">
        <f ca="1">IF(MIN(IFERROR(MATCH("*PostDoc*",OFFSET('Budget Project 1'!$A$13,E11,0,ROWS(Personnel_1[]),1),0)+E11,999),IFERROR(MATCH("*PhD*",OFFSET('Budget Project 1'!$A$13,E11,0,ROWS(Personnel_1[]),1),0)+E11,999))&lt;ROWS(Personnel_1[]),MIN(IFERROR(MATCH("*PostDoc*",OFFSET('Budget Project 1'!$A$13,E11,0,ROWS(Personnel_1[]),1),0)+E11,999),IFERROR(MATCH("*PhD*",OFFSET('Budget Project 1'!$A$13,E11,0,ROWS(Personnel_1[]),1),0)+E11,999)),"")</f>
        <v/>
      </c>
      <c r="F12" s="177" t="str">
        <f ca="1">IFERROR(INDEX(Personnel_1[FTE],E12)*INDEX(Personnel_1[Months],E12)/12,"")</f>
        <v/>
      </c>
      <c r="G12" s="233"/>
      <c r="H12" s="235" t="str">
        <f ca="1">IF(IFERROR(MATCH("*researcher*",OFFSET('Budget Project 1'!$A$41,H11,0,ROWS(pers_other_inst[]),1),0)+H11,999)&lt;ROWS(pers_other_inst[]),IFERROR(MATCH("*researcher*",OFFSET('Budget Project 1'!$A$41,H11,0,ROWS(pers_other_inst[]),1),0)+H11,999),"")</f>
        <v/>
      </c>
      <c r="I12" s="241" t="str">
        <f ca="1">IF(ISERROR(IF(AND(INDEX(pers_other_inst[Months],H12)&gt;=pers_oi_min_months,INDEX(pers_other_inst[Total '#hours],H12)/INDEX(pers_other_inst[Months],H12)*12/pers_other_nrhours_year&gt;=pers_oi_minFTE)=TRUE,INDEX(pers_other_inst[Months],H12)/12,0)),"",IF(AND(INDEX(pers_other_inst[Months],H12)&gt;=pers_oi_min_months,INDEX(pers_other_inst[Total '#hours],H12)/INDEX(pers_other_inst[Months],H12)*12/pers_other_nrhours_year&gt;=pers_oi_minFTE)=TRUE,INDEX(pers_other_inst[Months],H12)/12,""))</f>
        <v/>
      </c>
      <c r="J12" s="233"/>
      <c r="K12" s="221" t="str">
        <f ca="1">IF(IFERROR(MATCH("*Non-scientific*",OFFSET('Budget Project 1'!$A$13,K11,0,ROWS(Personnel_1[]),1),0)+K11,999)&lt;ROWS(Personnel_1[]),IFERROR(MATCH("*Non-scientific*",OFFSET('Budget Project 1'!$A$13,K11,0,ROWS(Personnel_1[]),1),0)+K11,999),"")</f>
        <v/>
      </c>
      <c r="L12" s="173" t="str">
        <f ca="1">IFERROR(INDEX(Personnel_1[Amount],K12),"")</f>
        <v/>
      </c>
      <c r="M12"/>
      <c r="N12" s="221" t="str">
        <f ca="1">IF(IFERROR(MATCH("*leave*",OFFSET('Budget Project 1'!$A$13,N11,0,ROWS(Personnel_1[]),1),0)+N11,999)&lt;ROWS(Personnel_1[]),IFERROR(MATCH("*leave*",OFFSET('Budget Project 1'!$A$13,N11,0,ROWS(Personnel_1[]),1),0)+N11,999),"")</f>
        <v/>
      </c>
      <c r="O12" s="228" t="str">
        <f ca="1">IFERROR(INDEX(Personnel_1[Months],N12)*INDEX(Personnel_1[FTE],N12),"")</f>
        <v/>
      </c>
      <c r="P12"/>
      <c r="Q12" s="252" t="str">
        <f ca="1">IF(MIN(IFERROR(MATCH("*PostDoc*",OFFSET('Budget Project 1'!$A$13,E11,0,ROWS(Personnel_1[]),1),0)+E11,999),IFERROR(MATCH("*PhD*",OFFSET('Budget Project 1'!$A$13,E11,0,ROWS(Personnel_1[]),1),0)+E11,999))&lt;ROWS(Personnel_1[]),MIN(IFERROR(MATCH("*PostDoc*",OFFSET('Budget Project 1'!$A$13,E11,0,ROWS(Personnel_1[]),1),0)+E11,999),IFERROR(MATCH("*PhD*",OFFSET('Budget Project 1'!$A$13,E11,0,ROWS(Personnel_1[]),1),0)+E11,999)),"")</f>
        <v/>
      </c>
      <c r="R12" s="253" t="str">
        <f ca="1">IFERROR(INDEX(Personnel_1[Category],Q12),"")</f>
        <v/>
      </c>
      <c r="S12" s="253" t="str">
        <f ca="1">IFERROR(INDEX(Personnel_1[FTE],Q12),"")</f>
        <v/>
      </c>
      <c r="T12" s="254" t="str">
        <f ca="1">IFERROR(INDEX(Personnel_1[Months],Q12),"")</f>
        <v/>
      </c>
      <c r="U12"/>
      <c r="V12" s="252" t="str">
        <f ca="1">IF(MIN(IFERROR(MATCH("*PostDoc*",OFFSET('Budget Project 2'!$A$13,V11,0,ROWS(Personnel_2[]),1),0)+V11,999),IFERROR(MATCH("*PhD*",OFFSET('Budget Project 2'!$A$13,V11,0,ROWS(Personnel_2[]),1),0)+V11,999))&lt;ROWS(Personnel_2[]),MIN(IFERROR(MATCH("*PostDoc*",OFFSET('Budget Project 2'!$A$13,V11,0,ROWS(Personnel_2[]),1),0)+V11,999),IFERROR(MATCH("*PhD*",OFFSET('Budget Project 2'!$A$13,V11,0,ROWS(Personnel_2[]),1),0)+V11,999)),"")</f>
        <v/>
      </c>
      <c r="W12" s="253" t="str">
        <f ca="1">IFERROR(INDEX(Personnel_2[Category],V12),"")</f>
        <v/>
      </c>
      <c r="X12" s="253" t="str">
        <f ca="1">IFERROR(INDEX(Personnel_2[FTE],V12),"")</f>
        <v/>
      </c>
      <c r="Y12" s="254" t="str">
        <f ca="1">IFERROR(INDEX(Personnel_2[Months],V12),"")</f>
        <v/>
      </c>
      <c r="Z12"/>
      <c r="AA12" s="252" t="str">
        <f ca="1">IF(MIN(IFERROR(MATCH("*PostDoc*",OFFSET('Budget Project 3'!$A$13,AA11,0,ROWS(Personnel_3[]),1),0)+AA11,999),IFERROR(MATCH("*PhD*",OFFSET('Budget Project 3'!$A$13,AA11,0,ROWS(Personnel_3[]),1),0)+AA11,999))&lt;ROWS(Personnel_3[]),MIN(IFERROR(MATCH("*PostDoc*",OFFSET('Budget Project 3'!$A$13,AA11,0,ROWS(Personnel_3[]),1),0)+AA11,999),IFERROR(MATCH("*PhD*",OFFSET('Budget Project 3'!$A$13,AA11,0,ROWS(Personnel_3[]),1),0)+AA11,999)),"")</f>
        <v/>
      </c>
      <c r="AB12" s="253" t="str">
        <f ca="1">IFERROR(INDEX(Personnel_3[Category],AA12),"")</f>
        <v/>
      </c>
      <c r="AC12" s="253" t="str">
        <f ca="1">IFERROR(INDEX(Personnel_3[FTE],AA12),"")</f>
        <v/>
      </c>
      <c r="AD12" s="254" t="str">
        <f ca="1">IFERROR(INDEX(Personnel_3[Months],AA12),"")</f>
        <v/>
      </c>
      <c r="AE12"/>
      <c r="AF12"/>
      <c r="AG12"/>
      <c r="AH12"/>
      <c r="AI12"/>
      <c r="AJ12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0"/>
      <c r="CY12" s="40"/>
      <c r="CZ12" s="40"/>
      <c r="DA12" s="40"/>
      <c r="DB12" s="40"/>
      <c r="DC12" s="40"/>
      <c r="DD12" s="40"/>
      <c r="DE12" s="40"/>
      <c r="DF12" s="40"/>
    </row>
    <row r="13" spans="1:110" s="39" customFormat="1" ht="11.25" customHeight="1" outlineLevel="1" x14ac:dyDescent="0.25">
      <c r="B13" s="221" t="str">
        <f ca="1">IF(IFERROR(MATCH("*Other*",OFFSET('Budget Project 1'!$A$13,B12,0,ROWS(Personnel_1[]),1),0)+B12,999)&lt;ROWS(Personnel_1[]),IFERROR(MATCH("*Other*",OFFSET('Budget Project 1'!$A$13,B12,0,ROWS(Personnel_1[]),1),0)+B12,999),"")</f>
        <v/>
      </c>
      <c r="C13" s="173" t="str">
        <f ca="1">IFERROR(INDEX(Personnel_1[Amount],B13),"")</f>
        <v/>
      </c>
      <c r="D13" s="44"/>
      <c r="E13" s="221" t="str">
        <f ca="1">IF(MIN(IFERROR(MATCH("*PostDoc*",OFFSET('Budget Project 1'!$A$13,E12,0,ROWS(Personnel_1[]),1),0)+E12,999),IFERROR(MATCH("*PhD*",OFFSET('Budget Project 1'!$A$13,E12,0,ROWS(Personnel_1[]),1),0)+E12,999))&lt;ROWS(Personnel_1[]),MIN(IFERROR(MATCH("*PostDoc*",OFFSET('Budget Project 1'!$A$13,E12,0,ROWS(Personnel_1[]),1),0)+E12,999),IFERROR(MATCH("*PhD*",OFFSET('Budget Project 1'!$A$13,E12,0,ROWS(Personnel_1[]),1),0)+E12,999)),"")</f>
        <v/>
      </c>
      <c r="F13" s="177" t="str">
        <f ca="1">IFERROR(INDEX(Personnel_1[FTE],E13)*INDEX(Personnel_1[Months],E13)/12,"")</f>
        <v/>
      </c>
      <c r="G13" s="233"/>
      <c r="H13" s="235" t="str">
        <f ca="1">IF(IFERROR(MATCH("*researcher*",OFFSET('Budget Project 1'!$A$41,H12,0,ROWS(pers_other_inst[]),1),0)+H12,999)&lt;ROWS(pers_other_inst[]),IFERROR(MATCH("*researcher*",OFFSET('Budget Project 1'!$A$41,H12,0,ROWS(pers_other_inst[]),1),0)+H12,999),"")</f>
        <v/>
      </c>
      <c r="I13" s="241" t="str">
        <f ca="1">IF(ISERROR(IF(AND(INDEX(pers_other_inst[Months],H13)&gt;=pers_oi_min_months,INDEX(pers_other_inst[Total '#hours],H13)/INDEX(pers_other_inst[Months],H13)*12/pers_other_nrhours_year&gt;=pers_oi_minFTE)=TRUE,INDEX(pers_other_inst[Months],H13)/12,0)),"",IF(AND(INDEX(pers_other_inst[Months],H13)&gt;=pers_oi_min_months,INDEX(pers_other_inst[Total '#hours],H13)/INDEX(pers_other_inst[Months],H13)*12/pers_other_nrhours_year&gt;=pers_oi_minFTE)=TRUE,INDEX(pers_other_inst[Months],H13)/12,""))</f>
        <v/>
      </c>
      <c r="J13" s="233"/>
      <c r="K13" s="221" t="str">
        <f ca="1">IF(IFERROR(MATCH("*Non-scientific*",OFFSET('Budget Project 1'!$A$13,K12,0,ROWS(Personnel_1[]),1),0)+K12,999)&lt;ROWS(Personnel_1[]),IFERROR(MATCH("*Non-scientific*",OFFSET('Budget Project 1'!$A$13,K12,0,ROWS(Personnel_1[]),1),0)+K12,999),"")</f>
        <v/>
      </c>
      <c r="L13" s="173" t="str">
        <f ca="1">IFERROR(INDEX(Personnel_1[Amount],K13),"")</f>
        <v/>
      </c>
      <c r="M13"/>
      <c r="N13" s="221" t="str">
        <f ca="1">IF(IFERROR(MATCH("*leave*",OFFSET('Budget Project 1'!$A$13,N12,0,ROWS(Personnel_1[]),1),0)+N12,999)&lt;ROWS(Personnel_1[]),IFERROR(MATCH("*leave*",OFFSET('Budget Project 1'!$A$13,N12,0,ROWS(Personnel_1[]),1),0)+N12,999),"")</f>
        <v/>
      </c>
      <c r="O13" s="228" t="str">
        <f ca="1">IFERROR(INDEX(Personnel_1[Months],N13)*INDEX(Personnel_1[FTE],N13),"")</f>
        <v/>
      </c>
      <c r="P13"/>
      <c r="Q13" s="252" t="str">
        <f ca="1">IF(MIN(IFERROR(MATCH("*PostDoc*",OFFSET('Budget Project 1'!$A$13,E12,0,ROWS(Personnel_1[]),1),0)+E12,999),IFERROR(MATCH("*PhD*",OFFSET('Budget Project 1'!$A$13,E12,0,ROWS(Personnel_1[]),1),0)+E12,999))&lt;ROWS(Personnel_1[]),MIN(IFERROR(MATCH("*PostDoc*",OFFSET('Budget Project 1'!$A$13,E12,0,ROWS(Personnel_1[]),1),0)+E12,999),IFERROR(MATCH("*PhD*",OFFSET('Budget Project 1'!$A$13,E12,0,ROWS(Personnel_1[]),1),0)+E12,999)),"")</f>
        <v/>
      </c>
      <c r="R13" s="253" t="str">
        <f ca="1">IFERROR(INDEX(Personnel_1[Category],Q13),"")</f>
        <v/>
      </c>
      <c r="S13" s="253" t="str">
        <f ca="1">IFERROR(INDEX(Personnel_1[FTE],Q13),"")</f>
        <v/>
      </c>
      <c r="T13" s="254" t="str">
        <f ca="1">IFERROR(INDEX(Personnel_1[Months],Q13),"")</f>
        <v/>
      </c>
      <c r="U13"/>
      <c r="V13" s="252" t="str">
        <f ca="1">IF(MIN(IFERROR(MATCH("*PostDoc*",OFFSET('Budget Project 2'!$A$13,V12,0,ROWS(Personnel_2[]),1),0)+V12,999),IFERROR(MATCH("*PhD*",OFFSET('Budget Project 2'!$A$13,V12,0,ROWS(Personnel_2[]),1),0)+V12,999))&lt;ROWS(Personnel_2[]),MIN(IFERROR(MATCH("*PostDoc*",OFFSET('Budget Project 2'!$A$13,V12,0,ROWS(Personnel_2[]),1),0)+V12,999),IFERROR(MATCH("*PhD*",OFFSET('Budget Project 2'!$A$13,V12,0,ROWS(Personnel_2[]),1),0)+V12,999)),"")</f>
        <v/>
      </c>
      <c r="W13" s="253" t="str">
        <f ca="1">IFERROR(INDEX(Personnel_2[Category],V13),"")</f>
        <v/>
      </c>
      <c r="X13" s="253" t="str">
        <f ca="1">IFERROR(INDEX(Personnel_2[FTE],V13),"")</f>
        <v/>
      </c>
      <c r="Y13" s="254" t="str">
        <f ca="1">IFERROR(INDEX(Personnel_2[Months],V13),"")</f>
        <v/>
      </c>
      <c r="Z13"/>
      <c r="AA13" s="252" t="str">
        <f ca="1">IF(MIN(IFERROR(MATCH("*PostDoc*",OFFSET('Budget Project 3'!$A$13,AA12,0,ROWS(Personnel_3[]),1),0)+AA12,999),IFERROR(MATCH("*PhD*",OFFSET('Budget Project 3'!$A$13,AA12,0,ROWS(Personnel_3[]),1),0)+AA12,999))&lt;ROWS(Personnel_3[]),MIN(IFERROR(MATCH("*PostDoc*",OFFSET('Budget Project 3'!$A$13,AA12,0,ROWS(Personnel_3[]),1),0)+AA12,999),IFERROR(MATCH("*PhD*",OFFSET('Budget Project 3'!$A$13,AA12,0,ROWS(Personnel_3[]),1),0)+AA12,999)),"")</f>
        <v/>
      </c>
      <c r="AB13" s="253" t="str">
        <f ca="1">IFERROR(INDEX(Personnel_3[Category],AA13),"")</f>
        <v/>
      </c>
      <c r="AC13" s="253" t="str">
        <f ca="1">IFERROR(INDEX(Personnel_3[FTE],AA13),"")</f>
        <v/>
      </c>
      <c r="AD13" s="254" t="str">
        <f ca="1">IFERROR(INDEX(Personnel_3[Months],AA13),"")</f>
        <v/>
      </c>
      <c r="AE13"/>
      <c r="AF13"/>
      <c r="AG13"/>
      <c r="AH13"/>
      <c r="AI13"/>
      <c r="AJ13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0"/>
      <c r="CY13" s="40"/>
      <c r="CZ13" s="40"/>
      <c r="DA13" s="40"/>
      <c r="DB13" s="40"/>
      <c r="DC13" s="40"/>
      <c r="DD13" s="40"/>
      <c r="DE13" s="40"/>
      <c r="DF13" s="40"/>
    </row>
    <row r="14" spans="1:110" s="39" customFormat="1" ht="11.25" customHeight="1" outlineLevel="1" x14ac:dyDescent="0.25">
      <c r="B14" s="221" t="str">
        <f ca="1">IF(IFERROR(MATCH("*Other*",OFFSET('Budget Project 1'!$A$13,B13,0,ROWS(Personnel_1[]),1),0)+B13,999)&lt;ROWS(Personnel_1[]),IFERROR(MATCH("*Other*",OFFSET('Budget Project 1'!$A$13,B13,0,ROWS(Personnel_1[]),1),0)+B13,999),"")</f>
        <v/>
      </c>
      <c r="C14" s="173" t="str">
        <f ca="1">IFERROR(INDEX(Personnel_1[Amount],B14),"")</f>
        <v/>
      </c>
      <c r="D14" s="44"/>
      <c r="E14" s="221" t="str">
        <f ca="1">IF(MIN(IFERROR(MATCH("*PostDoc*",OFFSET('Budget Project 1'!$A$13,E13,0,ROWS(Personnel_1[]),1),0)+E13,999),IFERROR(MATCH("*PhD*",OFFSET('Budget Project 1'!$A$13,E13,0,ROWS(Personnel_1[]),1),0)+E13,999))&lt;ROWS(Personnel_1[]),MIN(IFERROR(MATCH("*PostDoc*",OFFSET('Budget Project 1'!$A$13,E13,0,ROWS(Personnel_1[]),1),0)+E13,999),IFERROR(MATCH("*PhD*",OFFSET('Budget Project 1'!$A$13,E13,0,ROWS(Personnel_1[]),1),0)+E13,999)),"")</f>
        <v/>
      </c>
      <c r="F14" s="177" t="str">
        <f ca="1">IFERROR(INDEX(Personnel_1[FTE],E14)*INDEX(Personnel_1[Months],E14)/12,"")</f>
        <v/>
      </c>
      <c r="G14" s="233"/>
      <c r="H14" s="235" t="str">
        <f ca="1">IF(IFERROR(MATCH("*researcher*",OFFSET('Budget Project 1'!$A$41,H13,0,ROWS(pers_other_inst[]),1),0)+H13,999)&lt;ROWS(pers_other_inst[]),IFERROR(MATCH("*researcher*",OFFSET('Budget Project 1'!$A$41,H13,0,ROWS(pers_other_inst[]),1),0)+H13,999),"")</f>
        <v/>
      </c>
      <c r="I14" s="241" t="str">
        <f ca="1">IF(ISERROR(IF(AND(INDEX(pers_other_inst[Months],H14)&gt;=pers_oi_min_months,INDEX(pers_other_inst[Total '#hours],H14)/INDEX(pers_other_inst[Months],H14)*12/pers_other_nrhours_year&gt;=pers_oi_minFTE)=TRUE,INDEX(pers_other_inst[Months],H14)/12,0)),"",IF(AND(INDEX(pers_other_inst[Months],H14)&gt;=pers_oi_min_months,INDEX(pers_other_inst[Total '#hours],H14)/INDEX(pers_other_inst[Months],H14)*12/pers_other_nrhours_year&gt;=pers_oi_minFTE)=TRUE,INDEX(pers_other_inst[Months],H14)/12,""))</f>
        <v/>
      </c>
      <c r="J14" s="233"/>
      <c r="K14" s="221" t="str">
        <f ca="1">IF(IFERROR(MATCH("*Non-scientific*",OFFSET('Budget Project 1'!$A$13,K13,0,ROWS(Personnel_1[]),1),0)+K13,999)&lt;ROWS(Personnel_1[]),IFERROR(MATCH("*Non-scientific*",OFFSET('Budget Project 1'!$A$13,K13,0,ROWS(Personnel_1[]),1),0)+K13,999),"")</f>
        <v/>
      </c>
      <c r="L14" s="173" t="str">
        <f ca="1">IFERROR(INDEX(Personnel_1[Amount],K14),"")</f>
        <v/>
      </c>
      <c r="M14"/>
      <c r="N14" s="221" t="str">
        <f ca="1">IF(IFERROR(MATCH("*leave*",OFFSET('Budget Project 1'!$A$13,N13,0,ROWS(Personnel_1[]),1),0)+N13,999)&lt;ROWS(Personnel_1[]),IFERROR(MATCH("*leave*",OFFSET('Budget Project 1'!$A$13,N13,0,ROWS(Personnel_1[]),1),0)+N13,999),"")</f>
        <v/>
      </c>
      <c r="O14" s="228" t="str">
        <f ca="1">IFERROR(INDEX(Personnel_1[Months],N14)*INDEX(Personnel_1[FTE],N14),"")</f>
        <v/>
      </c>
      <c r="P14"/>
      <c r="Q14" s="252" t="str">
        <f ca="1">IF(MIN(IFERROR(MATCH("*PostDoc*",OFFSET('Budget Project 1'!$A$13,E13,0,ROWS(Personnel_1[]),1),0)+E13,999),IFERROR(MATCH("*PhD*",OFFSET('Budget Project 1'!$A$13,E13,0,ROWS(Personnel_1[]),1),0)+E13,999))&lt;ROWS(Personnel_1[]),MIN(IFERROR(MATCH("*PostDoc*",OFFSET('Budget Project 1'!$A$13,E13,0,ROWS(Personnel_1[]),1),0)+E13,999),IFERROR(MATCH("*PhD*",OFFSET('Budget Project 1'!$A$13,E13,0,ROWS(Personnel_1[]),1),0)+E13,999)),"")</f>
        <v/>
      </c>
      <c r="R14" s="253" t="str">
        <f ca="1">IFERROR(INDEX(Personnel_1[Category],Q14),"")</f>
        <v/>
      </c>
      <c r="S14" s="253" t="str">
        <f ca="1">IFERROR(INDEX(Personnel_1[FTE],Q14),"")</f>
        <v/>
      </c>
      <c r="T14" s="254" t="str">
        <f ca="1">IFERROR(INDEX(Personnel_1[Months],Q14),"")</f>
        <v/>
      </c>
      <c r="U14"/>
      <c r="V14" s="252" t="str">
        <f ca="1">IF(MIN(IFERROR(MATCH("*PostDoc*",OFFSET('Budget Project 2'!$A$13,V13,0,ROWS(Personnel_2[]),1),0)+V13,999),IFERROR(MATCH("*PhD*",OFFSET('Budget Project 2'!$A$13,V13,0,ROWS(Personnel_2[]),1),0)+V13,999))&lt;ROWS(Personnel_2[]),MIN(IFERROR(MATCH("*PostDoc*",OFFSET('Budget Project 2'!$A$13,V13,0,ROWS(Personnel_2[]),1),0)+V13,999),IFERROR(MATCH("*PhD*",OFFSET('Budget Project 2'!$A$13,V13,0,ROWS(Personnel_2[]),1),0)+V13,999)),"")</f>
        <v/>
      </c>
      <c r="W14" s="253" t="str">
        <f ca="1">IFERROR(INDEX(Personnel_2[Category],V14),"")</f>
        <v/>
      </c>
      <c r="X14" s="253" t="str">
        <f ca="1">IFERROR(INDEX(Personnel_2[FTE],V14),"")</f>
        <v/>
      </c>
      <c r="Y14" s="254" t="str">
        <f ca="1">IFERROR(INDEX(Personnel_2[Months],V14),"")</f>
        <v/>
      </c>
      <c r="Z14"/>
      <c r="AA14" s="252" t="str">
        <f ca="1">IF(MIN(IFERROR(MATCH("*PostDoc*",OFFSET('Budget Project 3'!$A$13,AA13,0,ROWS(Personnel_3[]),1),0)+AA13,999),IFERROR(MATCH("*PhD*",OFFSET('Budget Project 3'!$A$13,AA13,0,ROWS(Personnel_3[]),1),0)+AA13,999))&lt;ROWS(Personnel_3[]),MIN(IFERROR(MATCH("*PostDoc*",OFFSET('Budget Project 3'!$A$13,AA13,0,ROWS(Personnel_3[]),1),0)+AA13,999),IFERROR(MATCH("*PhD*",OFFSET('Budget Project 3'!$A$13,AA13,0,ROWS(Personnel_3[]),1),0)+AA13,999)),"")</f>
        <v/>
      </c>
      <c r="AB14" s="253" t="str">
        <f ca="1">IFERROR(INDEX(Personnel_3[Category],AA14),"")</f>
        <v/>
      </c>
      <c r="AC14" s="253" t="str">
        <f ca="1">IFERROR(INDEX(Personnel_3[FTE],AA14),"")</f>
        <v/>
      </c>
      <c r="AD14" s="254" t="str">
        <f ca="1">IFERROR(INDEX(Personnel_3[Months],AA14),"")</f>
        <v/>
      </c>
      <c r="AE14"/>
      <c r="AF14"/>
      <c r="AG14"/>
      <c r="AH14"/>
      <c r="AI14"/>
      <c r="AJ1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0"/>
      <c r="CY14" s="40"/>
      <c r="CZ14" s="40"/>
      <c r="DA14" s="40"/>
      <c r="DB14" s="40"/>
      <c r="DC14" s="40"/>
      <c r="DD14" s="40"/>
      <c r="DE14" s="40"/>
      <c r="DF14" s="40"/>
    </row>
    <row r="15" spans="1:110" s="39" customFormat="1" ht="11.25" customHeight="1" outlineLevel="1" x14ac:dyDescent="0.25">
      <c r="B15" s="221" t="str">
        <f ca="1">IF(IFERROR(MATCH("*Other*",OFFSET('Budget Project 1'!$A$13,B14,0,ROWS(Personnel_1[]),1),0)+B14,999)&lt;ROWS(Personnel_1[]),IFERROR(MATCH("*Other*",OFFSET('Budget Project 1'!$A$13,B14,0,ROWS(Personnel_1[]),1),0)+B14,999),"")</f>
        <v/>
      </c>
      <c r="C15" s="173" t="str">
        <f ca="1">IFERROR(INDEX(Personnel_1[Amount],B15),"")</f>
        <v/>
      </c>
      <c r="D15" s="44"/>
      <c r="E15" s="221" t="str">
        <f ca="1">IF(MIN(IFERROR(MATCH("*PostDoc*",OFFSET('Budget Project 1'!$A$13,E14,0,ROWS(Personnel_1[]),1),0)+E14,999),IFERROR(MATCH("*PhD*",OFFSET('Budget Project 1'!$A$13,E14,0,ROWS(Personnel_1[]),1),0)+E14,999))&lt;ROWS(Personnel_1[]),MIN(IFERROR(MATCH("*PostDoc*",OFFSET('Budget Project 1'!$A$13,E14,0,ROWS(Personnel_1[]),1),0)+E14,999),IFERROR(MATCH("*PhD*",OFFSET('Budget Project 1'!$A$13,E14,0,ROWS(Personnel_1[]),1),0)+E14,999)),"")</f>
        <v/>
      </c>
      <c r="F15" s="177" t="str">
        <f ca="1">IFERROR(INDEX(Personnel_1[FTE],E15)*INDEX(Personnel_1[Months],E15)/12,"")</f>
        <v/>
      </c>
      <c r="G15" s="233"/>
      <c r="H15" s="235" t="str">
        <f ca="1">IF(IFERROR(MATCH("*researcher*",OFFSET('Budget Project 1'!$A$41,H14,0,ROWS(pers_other_inst[]),1),0)+H14,999)&lt;ROWS(pers_other_inst[]),IFERROR(MATCH("*researcher*",OFFSET('Budget Project 1'!$A$41,H14,0,ROWS(pers_other_inst[]),1),0)+H14,999),"")</f>
        <v/>
      </c>
      <c r="I15" s="241" t="str">
        <f ca="1">IF(ISERROR(IF(AND(INDEX(pers_other_inst[Months],H15)&gt;=pers_oi_min_months,INDEX(pers_other_inst[Total '#hours],H15)/INDEX(pers_other_inst[Months],H15)*12/pers_other_nrhours_year&gt;=pers_oi_minFTE)=TRUE,INDEX(pers_other_inst[Months],H15)/12,0)),"",IF(AND(INDEX(pers_other_inst[Months],H15)&gt;=pers_oi_min_months,INDEX(pers_other_inst[Total '#hours],H15)/INDEX(pers_other_inst[Months],H15)*12/pers_other_nrhours_year&gt;=pers_oi_minFTE)=TRUE,INDEX(pers_other_inst[Months],H15)/12,""))</f>
        <v/>
      </c>
      <c r="J15" s="233"/>
      <c r="K15" s="221" t="str">
        <f ca="1">IF(IFERROR(MATCH("*Non-scientific*",OFFSET('Budget Project 1'!$A$13,K14,0,ROWS(Personnel_1[]),1),0)+K14,999)&lt;ROWS(Personnel_1[]),IFERROR(MATCH("*Non-scientific*",OFFSET('Budget Project 1'!$A$13,K14,0,ROWS(Personnel_1[]),1),0)+K14,999),"")</f>
        <v/>
      </c>
      <c r="L15" s="173" t="str">
        <f ca="1">IFERROR(INDEX(Personnel_1[Amount],K15),"")</f>
        <v/>
      </c>
      <c r="M15"/>
      <c r="N15" s="221" t="str">
        <f ca="1">IF(IFERROR(MATCH("*leave*",OFFSET('Budget Project 1'!$A$13,N14,0,ROWS(Personnel_1[]),1),0)+N14,999)&lt;ROWS(Personnel_1[]),IFERROR(MATCH("*leave*",OFFSET('Budget Project 1'!$A$13,N14,0,ROWS(Personnel_1[]),1),0)+N14,999),"")</f>
        <v/>
      </c>
      <c r="O15" s="228" t="str">
        <f ca="1">IFERROR(INDEX(Personnel_1[Months],N15)*INDEX(Personnel_1[FTE],N15),"")</f>
        <v/>
      </c>
      <c r="P15"/>
      <c r="Q15" s="252" t="str">
        <f ca="1">IF(MIN(IFERROR(MATCH("*PostDoc*",OFFSET('Budget Project 1'!$A$13,E14,0,ROWS(Personnel_1[]),1),0)+E14,999),IFERROR(MATCH("*PhD*",OFFSET('Budget Project 1'!$A$13,E14,0,ROWS(Personnel_1[]),1),0)+E14,999))&lt;ROWS(Personnel_1[]),MIN(IFERROR(MATCH("*PostDoc*",OFFSET('Budget Project 1'!$A$13,E14,0,ROWS(Personnel_1[]),1),0)+E14,999),IFERROR(MATCH("*PhD*",OFFSET('Budget Project 1'!$A$13,E14,0,ROWS(Personnel_1[]),1),0)+E14,999)),"")</f>
        <v/>
      </c>
      <c r="R15" s="253" t="str">
        <f ca="1">IFERROR(INDEX(Personnel_1[Category],Q15),"")</f>
        <v/>
      </c>
      <c r="S15" s="253" t="str">
        <f ca="1">IFERROR(INDEX(Personnel_1[FTE],Q15),"")</f>
        <v/>
      </c>
      <c r="T15" s="254" t="str">
        <f ca="1">IFERROR(INDEX(Personnel_1[Months],Q15),"")</f>
        <v/>
      </c>
      <c r="U15"/>
      <c r="V15" s="252" t="str">
        <f ca="1">IF(MIN(IFERROR(MATCH("*PostDoc*",OFFSET('Budget Project 2'!$A$13,V14,0,ROWS(Personnel_2[]),1),0)+V14,999),IFERROR(MATCH("*PhD*",OFFSET('Budget Project 2'!$A$13,V14,0,ROWS(Personnel_2[]),1),0)+V14,999))&lt;ROWS(Personnel_2[]),MIN(IFERROR(MATCH("*PostDoc*",OFFSET('Budget Project 2'!$A$13,V14,0,ROWS(Personnel_2[]),1),0)+V14,999),IFERROR(MATCH("*PhD*",OFFSET('Budget Project 2'!$A$13,V14,0,ROWS(Personnel_2[]),1),0)+V14,999)),"")</f>
        <v/>
      </c>
      <c r="W15" s="253" t="str">
        <f ca="1">IFERROR(INDEX(Personnel_2[Category],V15),"")</f>
        <v/>
      </c>
      <c r="X15" s="253" t="str">
        <f ca="1">IFERROR(INDEX(Personnel_2[FTE],V15),"")</f>
        <v/>
      </c>
      <c r="Y15" s="254" t="str">
        <f ca="1">IFERROR(INDEX(Personnel_2[Months],V15),"")</f>
        <v/>
      </c>
      <c r="Z15"/>
      <c r="AA15" s="252" t="str">
        <f ca="1">IF(MIN(IFERROR(MATCH("*PostDoc*",OFFSET('Budget Project 3'!$A$13,AA14,0,ROWS(Personnel_3[]),1),0)+AA14,999),IFERROR(MATCH("*PhD*",OFFSET('Budget Project 3'!$A$13,AA14,0,ROWS(Personnel_3[]),1),0)+AA14,999))&lt;ROWS(Personnel_3[]),MIN(IFERROR(MATCH("*PostDoc*",OFFSET('Budget Project 3'!$A$13,AA14,0,ROWS(Personnel_3[]),1),0)+AA14,999),IFERROR(MATCH("*PhD*",OFFSET('Budget Project 3'!$A$13,AA14,0,ROWS(Personnel_3[]),1),0)+AA14,999)),"")</f>
        <v/>
      </c>
      <c r="AB15" s="253" t="str">
        <f ca="1">IFERROR(INDEX(Personnel_3[Category],AA15),"")</f>
        <v/>
      </c>
      <c r="AC15" s="253" t="str">
        <f ca="1">IFERROR(INDEX(Personnel_3[FTE],AA15),"")</f>
        <v/>
      </c>
      <c r="AD15" s="254" t="str">
        <f ca="1">IFERROR(INDEX(Personnel_3[Months],AA15),"")</f>
        <v/>
      </c>
      <c r="AE15"/>
      <c r="AF15"/>
      <c r="AG15"/>
      <c r="AH15"/>
      <c r="AI15"/>
      <c r="AJ15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0"/>
      <c r="CY15" s="40"/>
      <c r="CZ15" s="40"/>
      <c r="DA15" s="40"/>
      <c r="DB15" s="40"/>
      <c r="DC15" s="40"/>
      <c r="DD15" s="40"/>
      <c r="DE15" s="40"/>
      <c r="DF15" s="40"/>
    </row>
    <row r="16" spans="1:110" s="39" customFormat="1" ht="11.25" customHeight="1" outlineLevel="1" x14ac:dyDescent="0.25">
      <c r="B16" s="221" t="str">
        <f ca="1">IF(IFERROR(MATCH("*Other*",OFFSET('Budget Project 1'!$A$13,B15,0,ROWS(Personnel_1[]),1),0)+B15,999)&lt;ROWS(Personnel_1[]),IFERROR(MATCH("*Other*",OFFSET('Budget Project 1'!$A$13,B15,0,ROWS(Personnel_1[]),1),0)+B15,999),"")</f>
        <v/>
      </c>
      <c r="C16" s="173" t="str">
        <f ca="1">IFERROR(INDEX(Personnel_1[Amount],B16),"")</f>
        <v/>
      </c>
      <c r="D16" s="44"/>
      <c r="E16" s="221" t="str">
        <f ca="1">IF(MIN(IFERROR(MATCH("*PostDoc*",OFFSET('Budget Project 1'!$A$13,E15,0,ROWS(Personnel_1[]),1),0)+E15,999),IFERROR(MATCH("*PhD*",OFFSET('Budget Project 1'!$A$13,E15,0,ROWS(Personnel_1[]),1),0)+E15,999))&lt;ROWS(Personnel_1[]),MIN(IFERROR(MATCH("*PostDoc*",OFFSET('Budget Project 1'!$A$13,E15,0,ROWS(Personnel_1[]),1),0)+E15,999),IFERROR(MATCH("*PhD*",OFFSET('Budget Project 1'!$A$13,E15,0,ROWS(Personnel_1[]),1),0)+E15,999)),"")</f>
        <v/>
      </c>
      <c r="F16" s="177" t="str">
        <f ca="1">IFERROR(INDEX(Personnel_1[FTE],E16)*INDEX(Personnel_1[Months],E16)/12,"")</f>
        <v/>
      </c>
      <c r="G16" s="233"/>
      <c r="H16" s="235" t="str">
        <f ca="1">IF(IFERROR(MATCH("*researcher*",OFFSET('Budget Project 1'!$A$41,H15,0,ROWS(pers_other_inst[]),1),0)+H15,999)&lt;ROWS(pers_other_inst[]),IFERROR(MATCH("*researcher*",OFFSET('Budget Project 1'!$A$41,H15,0,ROWS(pers_other_inst[]),1),0)+H15,999),"")</f>
        <v/>
      </c>
      <c r="I16" s="241" t="str">
        <f ca="1">IF(ISERROR(IF(AND(INDEX(pers_other_inst[Months],H16)&gt;=pers_oi_min_months,INDEX(pers_other_inst[Total '#hours],H16)/INDEX(pers_other_inst[Months],H16)*12/pers_other_nrhours_year&gt;=pers_oi_minFTE)=TRUE,INDEX(pers_other_inst[Months],H16)/12,0)),"",IF(AND(INDEX(pers_other_inst[Months],H16)&gt;=pers_oi_min_months,INDEX(pers_other_inst[Total '#hours],H16)/INDEX(pers_other_inst[Months],H16)*12/pers_other_nrhours_year&gt;=pers_oi_minFTE)=TRUE,INDEX(pers_other_inst[Months],H16)/12,""))</f>
        <v/>
      </c>
      <c r="J16" s="233"/>
      <c r="K16" s="221" t="str">
        <f ca="1">IF(IFERROR(MATCH("*Non-scientific*",OFFSET('Budget Project 1'!$A$13,K15,0,ROWS(Personnel_1[]),1),0)+K15,999)&lt;ROWS(Personnel_1[]),IFERROR(MATCH("*Non-scientific*",OFFSET('Budget Project 1'!$A$13,K15,0,ROWS(Personnel_1[]),1),0)+K15,999),"")</f>
        <v/>
      </c>
      <c r="L16" s="173" t="str">
        <f ca="1">IFERROR(INDEX(Personnel_1[Amount],K16),"")</f>
        <v/>
      </c>
      <c r="M16"/>
      <c r="N16" s="221" t="str">
        <f ca="1">IF(IFERROR(MATCH("*leave*",OFFSET('Budget Project 1'!$A$13,N15,0,ROWS(Personnel_1[]),1),0)+N15,999)&lt;ROWS(Personnel_1[]),IFERROR(MATCH("*leave*",OFFSET('Budget Project 1'!$A$13,N15,0,ROWS(Personnel_1[]),1),0)+N15,999),"")</f>
        <v/>
      </c>
      <c r="O16" s="228" t="str">
        <f ca="1">IFERROR(INDEX(Personnel_1[Months],N16)*INDEX(Personnel_1[FTE],N16),"")</f>
        <v/>
      </c>
      <c r="P16"/>
      <c r="Q16" s="252" t="str">
        <f ca="1">IF(MIN(IFERROR(MATCH("*PostDoc*",OFFSET('Budget Project 1'!$A$13,E15,0,ROWS(Personnel_1[]),1),0)+E15,999),IFERROR(MATCH("*PhD*",OFFSET('Budget Project 1'!$A$13,E15,0,ROWS(Personnel_1[]),1),0)+E15,999))&lt;ROWS(Personnel_1[]),MIN(IFERROR(MATCH("*PostDoc*",OFFSET('Budget Project 1'!$A$13,E15,0,ROWS(Personnel_1[]),1),0)+E15,999),IFERROR(MATCH("*PhD*",OFFSET('Budget Project 1'!$A$13,E15,0,ROWS(Personnel_1[]),1),0)+E15,999)),"")</f>
        <v/>
      </c>
      <c r="R16" s="253" t="str">
        <f ca="1">IFERROR(INDEX(Personnel_1[Category],Q16),"")</f>
        <v/>
      </c>
      <c r="S16" s="253" t="str">
        <f ca="1">IFERROR(INDEX(Personnel_1[FTE],Q16),"")</f>
        <v/>
      </c>
      <c r="T16" s="254" t="str">
        <f ca="1">IFERROR(INDEX(Personnel_1[Months],Q16),"")</f>
        <v/>
      </c>
      <c r="U16"/>
      <c r="V16" s="252" t="str">
        <f ca="1">IF(MIN(IFERROR(MATCH("*PostDoc*",OFFSET('Budget Project 2'!$A$13,V15,0,ROWS(Personnel_2[]),1),0)+V15,999),IFERROR(MATCH("*PhD*",OFFSET('Budget Project 2'!$A$13,V15,0,ROWS(Personnel_2[]),1),0)+V15,999))&lt;ROWS(Personnel_2[]),MIN(IFERROR(MATCH("*PostDoc*",OFFSET('Budget Project 2'!$A$13,V15,0,ROWS(Personnel_2[]),1),0)+V15,999),IFERROR(MATCH("*PhD*",OFFSET('Budget Project 2'!$A$13,V15,0,ROWS(Personnel_2[]),1),0)+V15,999)),"")</f>
        <v/>
      </c>
      <c r="W16" s="253" t="str">
        <f ca="1">IFERROR(INDEX(Personnel_2[Category],V16),"")</f>
        <v/>
      </c>
      <c r="X16" s="253" t="str">
        <f ca="1">IFERROR(INDEX(Personnel_2[FTE],V16),"")</f>
        <v/>
      </c>
      <c r="Y16" s="254" t="str">
        <f ca="1">IFERROR(INDEX(Personnel_2[Months],V16),"")</f>
        <v/>
      </c>
      <c r="Z16"/>
      <c r="AA16" s="252" t="str">
        <f ca="1">IF(MIN(IFERROR(MATCH("*PostDoc*",OFFSET('Budget Project 3'!$A$13,AA15,0,ROWS(Personnel_3[]),1),0)+AA15,999),IFERROR(MATCH("*PhD*",OFFSET('Budget Project 3'!$A$13,AA15,0,ROWS(Personnel_3[]),1),0)+AA15,999))&lt;ROWS(Personnel_3[]),MIN(IFERROR(MATCH("*PostDoc*",OFFSET('Budget Project 3'!$A$13,AA15,0,ROWS(Personnel_3[]),1),0)+AA15,999),IFERROR(MATCH("*PhD*",OFFSET('Budget Project 3'!$A$13,AA15,0,ROWS(Personnel_3[]),1),0)+AA15,999)),"")</f>
        <v/>
      </c>
      <c r="AB16" s="253" t="str">
        <f ca="1">IFERROR(INDEX(Personnel_3[Category],AA16),"")</f>
        <v/>
      </c>
      <c r="AC16" s="253" t="str">
        <f ca="1">IFERROR(INDEX(Personnel_3[FTE],AA16),"")</f>
        <v/>
      </c>
      <c r="AD16" s="254" t="str">
        <f ca="1">IFERROR(INDEX(Personnel_3[Months],AA16),"")</f>
        <v/>
      </c>
      <c r="AE16"/>
      <c r="AF16"/>
      <c r="AG16"/>
      <c r="AH16"/>
      <c r="AI16"/>
      <c r="AJ16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0"/>
      <c r="CY16" s="40"/>
      <c r="CZ16" s="40"/>
      <c r="DA16" s="40"/>
      <c r="DB16" s="40"/>
      <c r="DC16" s="40"/>
      <c r="DD16" s="40"/>
      <c r="DE16" s="40"/>
      <c r="DF16" s="40"/>
    </row>
    <row r="17" spans="2:110" s="39" customFormat="1" ht="11.25" customHeight="1" outlineLevel="1" x14ac:dyDescent="0.25">
      <c r="B17" s="221" t="str">
        <f ca="1">IF(IFERROR(MATCH("*Other*",OFFSET('Budget Project 1'!$A$13,B16,0,ROWS(Personnel_1[]),1),0)+B16,999)&lt;ROWS(Personnel_1[]),IFERROR(MATCH("*Other*",OFFSET('Budget Project 1'!$A$13,B16,0,ROWS(Personnel_1[]),1),0)+B16,999),"")</f>
        <v/>
      </c>
      <c r="C17" s="173" t="str">
        <f ca="1">IFERROR(INDEX(Personnel_1[Amount],B17),"")</f>
        <v/>
      </c>
      <c r="D17" s="44"/>
      <c r="E17" s="221" t="str">
        <f ca="1">IF(MIN(IFERROR(MATCH("*PostDoc*",OFFSET('Budget Project 1'!$A$13,E16,0,ROWS(Personnel_1[]),1),0)+E16,999),IFERROR(MATCH("*PhD*",OFFSET('Budget Project 1'!$A$13,E16,0,ROWS(Personnel_1[]),1),0)+E16,999))&lt;ROWS(Personnel_1[]),MIN(IFERROR(MATCH("*PostDoc*",OFFSET('Budget Project 1'!$A$13,E16,0,ROWS(Personnel_1[]),1),0)+E16,999),IFERROR(MATCH("*PhD*",OFFSET('Budget Project 1'!$A$13,E16,0,ROWS(Personnel_1[]),1),0)+E16,999)),"")</f>
        <v/>
      </c>
      <c r="F17" s="177" t="str">
        <f ca="1">IFERROR(INDEX(Personnel_1[FTE],E17)*INDEX(Personnel_1[Months],E17)/12,"")</f>
        <v/>
      </c>
      <c r="G17" s="233"/>
      <c r="H17" s="235" t="str">
        <f ca="1">IF(IFERROR(MATCH("*researcher*",OFFSET('Budget Project 1'!$A$41,H16,0,ROWS(pers_other_inst[]),1),0)+H16,999)&lt;ROWS(pers_other_inst[]),IFERROR(MATCH("*researcher*",OFFSET('Budget Project 1'!$A$41,H16,0,ROWS(pers_other_inst[]),1),0)+H16,999),"")</f>
        <v/>
      </c>
      <c r="I17" s="241" t="str">
        <f ca="1">IF(ISERROR(IF(AND(INDEX(pers_other_inst[Months],H17)&gt;=pers_oi_min_months,INDEX(pers_other_inst[Total '#hours],H17)/INDEX(pers_other_inst[Months],H17)*12/pers_other_nrhours_year&gt;=pers_oi_minFTE)=TRUE,INDEX(pers_other_inst[Months],H17)/12,0)),"",IF(AND(INDEX(pers_other_inst[Months],H17)&gt;=pers_oi_min_months,INDEX(pers_other_inst[Total '#hours],H17)/INDEX(pers_other_inst[Months],H17)*12/pers_other_nrhours_year&gt;=pers_oi_minFTE)=TRUE,INDEX(pers_other_inst[Months],H17)/12,""))</f>
        <v/>
      </c>
      <c r="J17" s="233"/>
      <c r="K17" s="221" t="str">
        <f ca="1">IF(IFERROR(MATCH("*Non-scientific*",OFFSET('Budget Project 1'!$A$13,K16,0,ROWS(Personnel_1[]),1),0)+K16,999)&lt;ROWS(Personnel_1[]),IFERROR(MATCH("*Non-scientific*",OFFSET('Budget Project 1'!$A$13,K16,0,ROWS(Personnel_1[]),1),0)+K16,999),"")</f>
        <v/>
      </c>
      <c r="L17" s="173" t="str">
        <f ca="1">IFERROR(INDEX(Personnel_1[Amount],K17),"")</f>
        <v/>
      </c>
      <c r="M17"/>
      <c r="N17" s="221" t="str">
        <f ca="1">IF(IFERROR(MATCH("*leave*",OFFSET('Budget Project 1'!$A$13,N16,0,ROWS(Personnel_1[]),1),0)+N16,999)&lt;ROWS(Personnel_1[]),IFERROR(MATCH("*leave*",OFFSET('Budget Project 1'!$A$13,N16,0,ROWS(Personnel_1[]),1),0)+N16,999),"")</f>
        <v/>
      </c>
      <c r="O17" s="228" t="str">
        <f ca="1">IFERROR(INDEX(Personnel_1[Months],N17)*INDEX(Personnel_1[FTE],N17),"")</f>
        <v/>
      </c>
      <c r="P17"/>
      <c r="Q17" s="252" t="str">
        <f ca="1">IF(MIN(IFERROR(MATCH("*PostDoc*",OFFSET('Budget Project 1'!$A$13,E16,0,ROWS(Personnel_1[]),1),0)+E16,999),IFERROR(MATCH("*PhD*",OFFSET('Budget Project 1'!$A$13,E16,0,ROWS(Personnel_1[]),1),0)+E16,999))&lt;ROWS(Personnel_1[]),MIN(IFERROR(MATCH("*PostDoc*",OFFSET('Budget Project 1'!$A$13,E16,0,ROWS(Personnel_1[]),1),0)+E16,999),IFERROR(MATCH("*PhD*",OFFSET('Budget Project 1'!$A$13,E16,0,ROWS(Personnel_1[]),1),0)+E16,999)),"")</f>
        <v/>
      </c>
      <c r="R17" s="253" t="str">
        <f ca="1">IFERROR(INDEX(Personnel_1[Category],Q17),"")</f>
        <v/>
      </c>
      <c r="S17" s="253" t="str">
        <f ca="1">IFERROR(INDEX(Personnel_1[FTE],Q17),"")</f>
        <v/>
      </c>
      <c r="T17" s="254" t="str">
        <f ca="1">IFERROR(INDEX(Personnel_1[Months],Q17),"")</f>
        <v/>
      </c>
      <c r="U17"/>
      <c r="V17" s="252" t="str">
        <f ca="1">IF(MIN(IFERROR(MATCH("*PostDoc*",OFFSET('Budget Project 2'!$A$13,V16,0,ROWS(Personnel_2[]),1),0)+V16,999),IFERROR(MATCH("*PhD*",OFFSET('Budget Project 2'!$A$13,V16,0,ROWS(Personnel_2[]),1),0)+V16,999))&lt;ROWS(Personnel_2[]),MIN(IFERROR(MATCH("*PostDoc*",OFFSET('Budget Project 2'!$A$13,V16,0,ROWS(Personnel_2[]),1),0)+V16,999),IFERROR(MATCH("*PhD*",OFFSET('Budget Project 2'!$A$13,V16,0,ROWS(Personnel_2[]),1),0)+V16,999)),"")</f>
        <v/>
      </c>
      <c r="W17" s="253" t="str">
        <f ca="1">IFERROR(INDEX(Personnel_2[Category],V17),"")</f>
        <v/>
      </c>
      <c r="X17" s="253" t="str">
        <f ca="1">IFERROR(INDEX(Personnel_2[FTE],V17),"")</f>
        <v/>
      </c>
      <c r="Y17" s="254" t="str">
        <f ca="1">IFERROR(INDEX(Personnel_2[Months],V17),"")</f>
        <v/>
      </c>
      <c r="Z17"/>
      <c r="AA17" s="252" t="str">
        <f ca="1">IF(MIN(IFERROR(MATCH("*PostDoc*",OFFSET('Budget Project 3'!$A$13,AA16,0,ROWS(Personnel_3[]),1),0)+AA16,999),IFERROR(MATCH("*PhD*",OFFSET('Budget Project 3'!$A$13,AA16,0,ROWS(Personnel_3[]),1),0)+AA16,999))&lt;ROWS(Personnel_3[]),MIN(IFERROR(MATCH("*PostDoc*",OFFSET('Budget Project 3'!$A$13,AA16,0,ROWS(Personnel_3[]),1),0)+AA16,999),IFERROR(MATCH("*PhD*",OFFSET('Budget Project 3'!$A$13,AA16,0,ROWS(Personnel_3[]),1),0)+AA16,999)),"")</f>
        <v/>
      </c>
      <c r="AB17" s="253" t="str">
        <f ca="1">IFERROR(INDEX(Personnel_3[Category],AA17),"")</f>
        <v/>
      </c>
      <c r="AC17" s="253" t="str">
        <f ca="1">IFERROR(INDEX(Personnel_3[FTE],AA17),"")</f>
        <v/>
      </c>
      <c r="AD17" s="254" t="str">
        <f ca="1">IFERROR(INDEX(Personnel_3[Months],AA17),"")</f>
        <v/>
      </c>
      <c r="AE17"/>
      <c r="AF17"/>
      <c r="AG17"/>
      <c r="AH17"/>
      <c r="AI17"/>
      <c r="AJ17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0"/>
      <c r="CY17" s="40"/>
      <c r="CZ17" s="40"/>
      <c r="DA17" s="40"/>
      <c r="DB17" s="40"/>
      <c r="DC17" s="40"/>
      <c r="DD17" s="40"/>
      <c r="DE17" s="40"/>
      <c r="DF17" s="40"/>
    </row>
    <row r="18" spans="2:110" s="39" customFormat="1" ht="11.25" customHeight="1" outlineLevel="1" x14ac:dyDescent="0.25">
      <c r="B18" s="221" t="str">
        <f ca="1">IF(IFERROR(MATCH("*Other*",OFFSET('Budget Project 1'!$A$13,B17,0,ROWS(Personnel_1[]),1),0)+B17,999)&lt;ROWS(Personnel_1[]),IFERROR(MATCH("*Other*",OFFSET('Budget Project 1'!$A$13,B17,0,ROWS(Personnel_1[]),1),0)+B17,999),"")</f>
        <v/>
      </c>
      <c r="C18" s="173" t="str">
        <f ca="1">IFERROR(INDEX(Personnel_1[Amount],B18),"")</f>
        <v/>
      </c>
      <c r="D18" s="44"/>
      <c r="E18" s="221" t="str">
        <f ca="1">IF(MIN(IFERROR(MATCH("*PostDoc*",OFFSET('Budget Project 1'!$A$13,E17,0,ROWS(Personnel_1[]),1),0)+E17,999),IFERROR(MATCH("*PhD*",OFFSET('Budget Project 1'!$A$13,E17,0,ROWS(Personnel_1[]),1),0)+E17,999))&lt;ROWS(Personnel_1[]),MIN(IFERROR(MATCH("*PostDoc*",OFFSET('Budget Project 1'!$A$13,E17,0,ROWS(Personnel_1[]),1),0)+E17,999),IFERROR(MATCH("*PhD*",OFFSET('Budget Project 1'!$A$13,E17,0,ROWS(Personnel_1[]),1),0)+E17,999)),"")</f>
        <v/>
      </c>
      <c r="F18" s="177" t="str">
        <f ca="1">IFERROR(INDEX(Personnel_1[FTE],E18)*INDEX(Personnel_1[Months],E18)/12,"")</f>
        <v/>
      </c>
      <c r="G18" s="233"/>
      <c r="H18" s="235" t="str">
        <f ca="1">IF(IFERROR(MATCH("*researcher*",OFFSET('Budget Project 1'!$A$41,H17,0,ROWS(pers_other_inst[]),1),0)+H17,999)&lt;ROWS(pers_other_inst[]),IFERROR(MATCH("*researcher*",OFFSET('Budget Project 1'!$A$41,H17,0,ROWS(pers_other_inst[]),1),0)+H17,999),"")</f>
        <v/>
      </c>
      <c r="I18" s="241" t="str">
        <f ca="1">IF(ISERROR(IF(AND(INDEX(pers_other_inst[Months],H18)&gt;=pers_oi_min_months,INDEX(pers_other_inst[Total '#hours],H18)/INDEX(pers_other_inst[Months],H18)*12/pers_other_nrhours_year&gt;=pers_oi_minFTE)=TRUE,INDEX(pers_other_inst[Months],H18)/12,0)),"",IF(AND(INDEX(pers_other_inst[Months],H18)&gt;=pers_oi_min_months,INDEX(pers_other_inst[Total '#hours],H18)/INDEX(pers_other_inst[Months],H18)*12/pers_other_nrhours_year&gt;=pers_oi_minFTE)=TRUE,INDEX(pers_other_inst[Months],H18)/12,""))</f>
        <v/>
      </c>
      <c r="J18" s="233"/>
      <c r="K18" s="221" t="str">
        <f ca="1">IF(IFERROR(MATCH("*Non-scientific*",OFFSET('Budget Project 1'!$A$13,K17,0,ROWS(Personnel_1[]),1),0)+K17,999)&lt;ROWS(Personnel_1[]),IFERROR(MATCH("*Non-scientific*",OFFSET('Budget Project 1'!$A$13,K17,0,ROWS(Personnel_1[]),1),0)+K17,999),"")</f>
        <v/>
      </c>
      <c r="L18" s="173" t="str">
        <f ca="1">IFERROR(INDEX(Personnel_1[Amount],K18),"")</f>
        <v/>
      </c>
      <c r="M18"/>
      <c r="N18" s="221" t="str">
        <f ca="1">IF(IFERROR(MATCH("*leave*",OFFSET('Budget Project 1'!$A$13,N17,0,ROWS(Personnel_1[]),1),0)+N17,999)&lt;ROWS(Personnel_1[]),IFERROR(MATCH("*leave*",OFFSET('Budget Project 1'!$A$13,N17,0,ROWS(Personnel_1[]),1),0)+N17,999),"")</f>
        <v/>
      </c>
      <c r="O18" s="228" t="str">
        <f ca="1">IFERROR(INDEX(Personnel_1[Months],N18)*INDEX(Personnel_1[FTE],N18),"")</f>
        <v/>
      </c>
      <c r="P18"/>
      <c r="Q18" s="252" t="str">
        <f ca="1">IF(MIN(IFERROR(MATCH("*PostDoc*",OFFSET('Budget Project 1'!$A$13,E17,0,ROWS(Personnel_1[]),1),0)+E17,999),IFERROR(MATCH("*PhD*",OFFSET('Budget Project 1'!$A$13,E17,0,ROWS(Personnel_1[]),1),0)+E17,999))&lt;ROWS(Personnel_1[]),MIN(IFERROR(MATCH("*PostDoc*",OFFSET('Budget Project 1'!$A$13,E17,0,ROWS(Personnel_1[]),1),0)+E17,999),IFERROR(MATCH("*PhD*",OFFSET('Budget Project 1'!$A$13,E17,0,ROWS(Personnel_1[]),1),0)+E17,999)),"")</f>
        <v/>
      </c>
      <c r="R18" s="253" t="str">
        <f ca="1">IFERROR(INDEX(Personnel_1[Category],Q18),"")</f>
        <v/>
      </c>
      <c r="S18" s="253" t="str">
        <f ca="1">IFERROR(INDEX(Personnel_1[FTE],Q18),"")</f>
        <v/>
      </c>
      <c r="T18" s="254" t="str">
        <f ca="1">IFERROR(INDEX(Personnel_1[Months],Q18),"")</f>
        <v/>
      </c>
      <c r="U18"/>
      <c r="V18" s="252" t="str">
        <f ca="1">IF(MIN(IFERROR(MATCH("*PostDoc*",OFFSET('Budget Project 2'!$A$13,V17,0,ROWS(Personnel_2[]),1),0)+V17,999),IFERROR(MATCH("*PhD*",OFFSET('Budget Project 2'!$A$13,V17,0,ROWS(Personnel_2[]),1),0)+V17,999))&lt;ROWS(Personnel_2[]),MIN(IFERROR(MATCH("*PostDoc*",OFFSET('Budget Project 2'!$A$13,V17,0,ROWS(Personnel_2[]),1),0)+V17,999),IFERROR(MATCH("*PhD*",OFFSET('Budget Project 2'!$A$13,V17,0,ROWS(Personnel_2[]),1),0)+V17,999)),"")</f>
        <v/>
      </c>
      <c r="W18" s="253" t="str">
        <f ca="1">IFERROR(INDEX(Personnel_2[Category],V18),"")</f>
        <v/>
      </c>
      <c r="X18" s="253" t="str">
        <f ca="1">IFERROR(INDEX(Personnel_2[FTE],V18),"")</f>
        <v/>
      </c>
      <c r="Y18" s="254" t="str">
        <f ca="1">IFERROR(INDEX(Personnel_2[Months],V18),"")</f>
        <v/>
      </c>
      <c r="Z18"/>
      <c r="AA18" s="252" t="str">
        <f ca="1">IF(MIN(IFERROR(MATCH("*PostDoc*",OFFSET('Budget Project 3'!$A$13,AA17,0,ROWS(Personnel_3[]),1),0)+AA17,999),IFERROR(MATCH("*PhD*",OFFSET('Budget Project 3'!$A$13,AA17,0,ROWS(Personnel_3[]),1),0)+AA17,999))&lt;ROWS(Personnel_3[]),MIN(IFERROR(MATCH("*PostDoc*",OFFSET('Budget Project 3'!$A$13,AA17,0,ROWS(Personnel_3[]),1),0)+AA17,999),IFERROR(MATCH("*PhD*",OFFSET('Budget Project 3'!$A$13,AA17,0,ROWS(Personnel_3[]),1),0)+AA17,999)),"")</f>
        <v/>
      </c>
      <c r="AB18" s="253" t="str">
        <f ca="1">IFERROR(INDEX(Personnel_3[Category],AA18),"")</f>
        <v/>
      </c>
      <c r="AC18" s="253" t="str">
        <f ca="1">IFERROR(INDEX(Personnel_3[FTE],AA18),"")</f>
        <v/>
      </c>
      <c r="AD18" s="254" t="str">
        <f ca="1">IFERROR(INDEX(Personnel_3[Months],AA18),"")</f>
        <v/>
      </c>
      <c r="AE18"/>
      <c r="AF18"/>
      <c r="AG18"/>
      <c r="AH18"/>
      <c r="AI18"/>
      <c r="AJ18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0"/>
      <c r="CY18" s="40"/>
      <c r="CZ18" s="40"/>
      <c r="DA18" s="40"/>
      <c r="DB18" s="40"/>
      <c r="DC18" s="40"/>
      <c r="DD18" s="40"/>
      <c r="DE18" s="40"/>
      <c r="DF18" s="40"/>
    </row>
    <row r="19" spans="2:110" s="39" customFormat="1" ht="11.25" customHeight="1" outlineLevel="1" x14ac:dyDescent="0.25">
      <c r="B19" s="221" t="str">
        <f ca="1">IF(IFERROR(MATCH("*Other*",OFFSET('Budget Project 1'!$A$13,B18,0,ROWS(Personnel_1[]),1),0)+B18,999)&lt;ROWS(Personnel_1[]),IFERROR(MATCH("*Other*",OFFSET('Budget Project 1'!$A$13,B18,0,ROWS(Personnel_1[]),1),0)+B18,999),"")</f>
        <v/>
      </c>
      <c r="C19" s="173" t="str">
        <f ca="1">IFERROR(INDEX(Personnel_1[Amount],B19),"")</f>
        <v/>
      </c>
      <c r="D19" s="44"/>
      <c r="E19" s="221" t="str">
        <f ca="1">IF(MIN(IFERROR(MATCH("*PostDoc*",OFFSET('Budget Project 1'!$A$13,E18,0,ROWS(Personnel_1[]),1),0)+E18,999),IFERROR(MATCH("*PhD*",OFFSET('Budget Project 1'!$A$13,E18,0,ROWS(Personnel_1[]),1),0)+E18,999))&lt;ROWS(Personnel_1[]),MIN(IFERROR(MATCH("*PostDoc*",OFFSET('Budget Project 1'!$A$13,E18,0,ROWS(Personnel_1[]),1),0)+E18,999),IFERROR(MATCH("*PhD*",OFFSET('Budget Project 1'!$A$13,E18,0,ROWS(Personnel_1[]),1),0)+E18,999)),"")</f>
        <v/>
      </c>
      <c r="F19" s="177" t="str">
        <f ca="1">IFERROR(INDEX(Personnel_1[FTE],E19)*INDEX(Personnel_1[Months],E19)/12,"")</f>
        <v/>
      </c>
      <c r="G19" s="233"/>
      <c r="H19" s="235" t="str">
        <f ca="1">IF(IFERROR(MATCH("*researcher*",OFFSET('Budget Project 1'!$A$41,H18,0,ROWS(pers_other_inst[]),1),0)+H18,999)&lt;ROWS(pers_other_inst[]),IFERROR(MATCH("*researcher*",OFFSET('Budget Project 1'!$A$41,H18,0,ROWS(pers_other_inst[]),1),0)+H18,999),"")</f>
        <v/>
      </c>
      <c r="I19" s="241" t="str">
        <f ca="1">IF(ISERROR(IF(AND(INDEX(pers_other_inst[Months],H19)&gt;=pers_oi_min_months,INDEX(pers_other_inst[Total '#hours],H19)/INDEX(pers_other_inst[Months],H19)*12/pers_other_nrhours_year&gt;=pers_oi_minFTE)=TRUE,INDEX(pers_other_inst[Months],H19)/12,0)),"",IF(AND(INDEX(pers_other_inst[Months],H19)&gt;=pers_oi_min_months,INDEX(pers_other_inst[Total '#hours],H19)/INDEX(pers_other_inst[Months],H19)*12/pers_other_nrhours_year&gt;=pers_oi_minFTE)=TRUE,INDEX(pers_other_inst[Months],H19)/12,""))</f>
        <v/>
      </c>
      <c r="J19" s="233"/>
      <c r="K19" s="221" t="str">
        <f ca="1">IF(IFERROR(MATCH("*Non-scientific*",OFFSET('Budget Project 1'!$A$13,K18,0,ROWS(Personnel_1[]),1),0)+K18,999)&lt;ROWS(Personnel_1[]),IFERROR(MATCH("*Non-scientific*",OFFSET('Budget Project 1'!$A$13,K18,0,ROWS(Personnel_1[]),1),0)+K18,999),"")</f>
        <v/>
      </c>
      <c r="L19" s="173" t="str">
        <f ca="1">IFERROR(INDEX(Personnel_1[Amount],K19),"")</f>
        <v/>
      </c>
      <c r="M19"/>
      <c r="N19" s="221" t="str">
        <f ca="1">IF(IFERROR(MATCH("*leave*",OFFSET('Budget Project 1'!$A$13,N18,0,ROWS(Personnel_1[]),1),0)+N18,999)&lt;ROWS(Personnel_1[]),IFERROR(MATCH("*leave*",OFFSET('Budget Project 1'!$A$13,N18,0,ROWS(Personnel_1[]),1),0)+N18,999),"")</f>
        <v/>
      </c>
      <c r="O19" s="228" t="str">
        <f ca="1">IFERROR(INDEX(Personnel_1[Months],N19)*INDEX(Personnel_1[FTE],N19),"")</f>
        <v/>
      </c>
      <c r="P19"/>
      <c r="Q19" s="252" t="str">
        <f ca="1">IF(MIN(IFERROR(MATCH("*PostDoc*",OFFSET('Budget Project 1'!$A$13,E18,0,ROWS(Personnel_1[]),1),0)+E18,999),IFERROR(MATCH("*PhD*",OFFSET('Budget Project 1'!$A$13,E18,0,ROWS(Personnel_1[]),1),0)+E18,999))&lt;ROWS(Personnel_1[]),MIN(IFERROR(MATCH("*PostDoc*",OFFSET('Budget Project 1'!$A$13,E18,0,ROWS(Personnel_1[]),1),0)+E18,999),IFERROR(MATCH("*PhD*",OFFSET('Budget Project 1'!$A$13,E18,0,ROWS(Personnel_1[]),1),0)+E18,999)),"")</f>
        <v/>
      </c>
      <c r="R19" s="253" t="str">
        <f ca="1">IFERROR(INDEX(Personnel_1[Category],Q19),"")</f>
        <v/>
      </c>
      <c r="S19" s="253" t="str">
        <f ca="1">IFERROR(INDEX(Personnel_1[FTE],Q19),"")</f>
        <v/>
      </c>
      <c r="T19" s="254" t="str">
        <f ca="1">IFERROR(INDEX(Personnel_1[Months],Q19),"")</f>
        <v/>
      </c>
      <c r="U19"/>
      <c r="V19" s="252" t="str">
        <f ca="1">IF(MIN(IFERROR(MATCH("*PostDoc*",OFFSET('Budget Project 2'!$A$13,V18,0,ROWS(Personnel_2[]),1),0)+V18,999),IFERROR(MATCH("*PhD*",OFFSET('Budget Project 2'!$A$13,V18,0,ROWS(Personnel_2[]),1),0)+V18,999))&lt;ROWS(Personnel_2[]),MIN(IFERROR(MATCH("*PostDoc*",OFFSET('Budget Project 2'!$A$13,V18,0,ROWS(Personnel_2[]),1),0)+V18,999),IFERROR(MATCH("*PhD*",OFFSET('Budget Project 2'!$A$13,V18,0,ROWS(Personnel_2[]),1),0)+V18,999)),"")</f>
        <v/>
      </c>
      <c r="W19" s="253" t="str">
        <f ca="1">IFERROR(INDEX(Personnel_2[Category],V19),"")</f>
        <v/>
      </c>
      <c r="X19" s="253" t="str">
        <f ca="1">IFERROR(INDEX(Personnel_2[FTE],V19),"")</f>
        <v/>
      </c>
      <c r="Y19" s="254" t="str">
        <f ca="1">IFERROR(INDEX(Personnel_2[Months],V19),"")</f>
        <v/>
      </c>
      <c r="Z19"/>
      <c r="AA19" s="252" t="str">
        <f ca="1">IF(MIN(IFERROR(MATCH("*PostDoc*",OFFSET('Budget Project 3'!$A$13,AA18,0,ROWS(Personnel_3[]),1),0)+AA18,999),IFERROR(MATCH("*PhD*",OFFSET('Budget Project 3'!$A$13,AA18,0,ROWS(Personnel_3[]),1),0)+AA18,999))&lt;ROWS(Personnel_3[]),MIN(IFERROR(MATCH("*PostDoc*",OFFSET('Budget Project 3'!$A$13,AA18,0,ROWS(Personnel_3[]),1),0)+AA18,999),IFERROR(MATCH("*PhD*",OFFSET('Budget Project 3'!$A$13,AA18,0,ROWS(Personnel_3[]),1),0)+AA18,999)),"")</f>
        <v/>
      </c>
      <c r="AB19" s="253" t="str">
        <f ca="1">IFERROR(INDEX(Personnel_3[Category],AA19),"")</f>
        <v/>
      </c>
      <c r="AC19" s="253" t="str">
        <f ca="1">IFERROR(INDEX(Personnel_3[FTE],AA19),"")</f>
        <v/>
      </c>
      <c r="AD19" s="254" t="str">
        <f ca="1">IFERROR(INDEX(Personnel_3[Months],AA19),"")</f>
        <v/>
      </c>
      <c r="AE19"/>
      <c r="AF19"/>
      <c r="AG19"/>
      <c r="AH19"/>
      <c r="AI19"/>
      <c r="AJ19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0"/>
      <c r="CY19" s="40"/>
      <c r="CZ19" s="40"/>
      <c r="DA19" s="40"/>
      <c r="DB19" s="40"/>
      <c r="DC19" s="40"/>
      <c r="DD19" s="40"/>
      <c r="DE19" s="40"/>
      <c r="DF19" s="40"/>
    </row>
    <row r="20" spans="2:110" s="39" customFormat="1" ht="11.25" customHeight="1" outlineLevel="1" x14ac:dyDescent="0.25">
      <c r="B20" s="221" t="str">
        <f ca="1">IF(IFERROR(MATCH("*Other*",OFFSET('Budget Project 1'!$A$13,B19,0,ROWS(Personnel_1[]),1),0)+B19,999)&lt;ROWS(Personnel_1[]),IFERROR(MATCH("*Other*",OFFSET('Budget Project 1'!$A$13,B19,0,ROWS(Personnel_1[]),1),0)+B19,999),"")</f>
        <v/>
      </c>
      <c r="C20" s="173" t="str">
        <f ca="1">IFERROR(INDEX(Personnel_1[Amount],B20),"")</f>
        <v/>
      </c>
      <c r="D20" s="44"/>
      <c r="E20" s="221" t="str">
        <f ca="1">IF(MIN(IFERROR(MATCH("*PostDoc*",OFFSET('Budget Project 1'!$A$13,E19,0,ROWS(Personnel_1[]),1),0)+E19,999),IFERROR(MATCH("*PhD*",OFFSET('Budget Project 1'!$A$13,E19,0,ROWS(Personnel_1[]),1),0)+E19,999))&lt;ROWS(Personnel_1[]),MIN(IFERROR(MATCH("*PostDoc*",OFFSET('Budget Project 1'!$A$13,E19,0,ROWS(Personnel_1[]),1),0)+E19,999),IFERROR(MATCH("*PhD*",OFFSET('Budget Project 1'!$A$13,E19,0,ROWS(Personnel_1[]),1),0)+E19,999)),"")</f>
        <v/>
      </c>
      <c r="F20" s="177" t="str">
        <f ca="1">IFERROR(INDEX(Personnel_1[FTE],E20)*INDEX(Personnel_1[Months],E20)/12,"")</f>
        <v/>
      </c>
      <c r="G20" s="233"/>
      <c r="H20" s="235" t="str">
        <f ca="1">IF(IFERROR(MATCH("*researcher*",OFFSET('Budget Project 1'!$A$41,H19,0,ROWS(pers_other_inst[]),1),0)+H19,999)&lt;ROWS(pers_other_inst[]),IFERROR(MATCH("*researcher*",OFFSET('Budget Project 1'!$A$41,H19,0,ROWS(pers_other_inst[]),1),0)+H19,999),"")</f>
        <v/>
      </c>
      <c r="I20" s="241" t="str">
        <f ca="1">IF(ISERROR(IF(AND(INDEX(pers_other_inst[Months],H20)&gt;=pers_oi_min_months,INDEX(pers_other_inst[Total '#hours],H20)/INDEX(pers_other_inst[Months],H20)*12/pers_other_nrhours_year&gt;=pers_oi_minFTE)=TRUE,INDEX(pers_other_inst[Months],H20)/12,0)),"",IF(AND(INDEX(pers_other_inst[Months],H20)&gt;=pers_oi_min_months,INDEX(pers_other_inst[Total '#hours],H20)/INDEX(pers_other_inst[Months],H20)*12/pers_other_nrhours_year&gt;=pers_oi_minFTE)=TRUE,INDEX(pers_other_inst[Months],H20)/12,""))</f>
        <v/>
      </c>
      <c r="J20" s="233"/>
      <c r="K20" s="221" t="str">
        <f ca="1">IF(IFERROR(MATCH("*Non-scientific*",OFFSET('Budget Project 1'!$A$13,K19,0,ROWS(Personnel_1[]),1),0)+K19,999)&lt;ROWS(Personnel_1[]),IFERROR(MATCH("*Non-scientific*",OFFSET('Budget Project 1'!$A$13,K19,0,ROWS(Personnel_1[]),1),0)+K19,999),"")</f>
        <v/>
      </c>
      <c r="L20" s="173" t="str">
        <f ca="1">IFERROR(INDEX(Personnel_1[Amount],K20),"")</f>
        <v/>
      </c>
      <c r="M20"/>
      <c r="N20" s="221" t="str">
        <f ca="1">IF(IFERROR(MATCH("*leave*",OFFSET('Budget Project 1'!$A$13,N19,0,ROWS(Personnel_1[]),1),0)+N19,999)&lt;ROWS(Personnel_1[]),IFERROR(MATCH("*leave*",OFFSET('Budget Project 1'!$A$13,N19,0,ROWS(Personnel_1[]),1),0)+N19,999),"")</f>
        <v/>
      </c>
      <c r="O20" s="228" t="str">
        <f ca="1">IFERROR(INDEX(Personnel_1[Months],N20)*INDEX(Personnel_1[FTE],N20),"")</f>
        <v/>
      </c>
      <c r="P20"/>
      <c r="Q20" s="252" t="str">
        <f ca="1">IF(MIN(IFERROR(MATCH("*PostDoc*",OFFSET('Budget Project 1'!$A$13,E19,0,ROWS(Personnel_1[]),1),0)+E19,999),IFERROR(MATCH("*PhD*",OFFSET('Budget Project 1'!$A$13,E19,0,ROWS(Personnel_1[]),1),0)+E19,999))&lt;ROWS(Personnel_1[]),MIN(IFERROR(MATCH("*PostDoc*",OFFSET('Budget Project 1'!$A$13,E19,0,ROWS(Personnel_1[]),1),0)+E19,999),IFERROR(MATCH("*PhD*",OFFSET('Budget Project 1'!$A$13,E19,0,ROWS(Personnel_1[]),1),0)+E19,999)),"")</f>
        <v/>
      </c>
      <c r="R20" s="253" t="str">
        <f ca="1">IFERROR(INDEX(Personnel_1[Category],Q20),"")</f>
        <v/>
      </c>
      <c r="S20" s="253" t="str">
        <f ca="1">IFERROR(INDEX(Personnel_1[FTE],Q20),"")</f>
        <v/>
      </c>
      <c r="T20" s="254" t="str">
        <f ca="1">IFERROR(INDEX(Personnel_1[Months],Q20),"")</f>
        <v/>
      </c>
      <c r="U20"/>
      <c r="V20" s="252" t="str">
        <f ca="1">IF(MIN(IFERROR(MATCH("*PostDoc*",OFFSET('Budget Project 2'!$A$13,V19,0,ROWS(Personnel_2[]),1),0)+V19,999),IFERROR(MATCH("*PhD*",OFFSET('Budget Project 2'!$A$13,V19,0,ROWS(Personnel_2[]),1),0)+V19,999))&lt;ROWS(Personnel_2[]),MIN(IFERROR(MATCH("*PostDoc*",OFFSET('Budget Project 2'!$A$13,V19,0,ROWS(Personnel_2[]),1),0)+V19,999),IFERROR(MATCH("*PhD*",OFFSET('Budget Project 2'!$A$13,V19,0,ROWS(Personnel_2[]),1),0)+V19,999)),"")</f>
        <v/>
      </c>
      <c r="W20" s="253" t="str">
        <f ca="1">IFERROR(INDEX(Personnel_2[Category],V20),"")</f>
        <v/>
      </c>
      <c r="X20" s="253" t="str">
        <f ca="1">IFERROR(INDEX(Personnel_2[FTE],V20),"")</f>
        <v/>
      </c>
      <c r="Y20" s="254" t="str">
        <f ca="1">IFERROR(INDEX(Personnel_2[Months],V20),"")</f>
        <v/>
      </c>
      <c r="Z20"/>
      <c r="AA20" s="252" t="str">
        <f ca="1">IF(MIN(IFERROR(MATCH("*PostDoc*",OFFSET('Budget Project 3'!$A$13,AA19,0,ROWS(Personnel_3[]),1),0)+AA19,999),IFERROR(MATCH("*PhD*",OFFSET('Budget Project 3'!$A$13,AA19,0,ROWS(Personnel_3[]),1),0)+AA19,999))&lt;ROWS(Personnel_3[]),MIN(IFERROR(MATCH("*PostDoc*",OFFSET('Budget Project 3'!$A$13,AA19,0,ROWS(Personnel_3[]),1),0)+AA19,999),IFERROR(MATCH("*PhD*",OFFSET('Budget Project 3'!$A$13,AA19,0,ROWS(Personnel_3[]),1),0)+AA19,999)),"")</f>
        <v/>
      </c>
      <c r="AB20" s="253" t="str">
        <f ca="1">IFERROR(INDEX(Personnel_3[Category],AA20),"")</f>
        <v/>
      </c>
      <c r="AC20" s="253" t="str">
        <f ca="1">IFERROR(INDEX(Personnel_3[FTE],AA20),"")</f>
        <v/>
      </c>
      <c r="AD20" s="254" t="str">
        <f ca="1">IFERROR(INDEX(Personnel_3[Months],AA20),"")</f>
        <v/>
      </c>
      <c r="AE20"/>
      <c r="AF20"/>
      <c r="AG20"/>
      <c r="AH20"/>
      <c r="AI20"/>
      <c r="AJ20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0"/>
      <c r="CY20" s="40"/>
      <c r="CZ20" s="40"/>
      <c r="DA20" s="40"/>
      <c r="DB20" s="40"/>
      <c r="DC20" s="40"/>
      <c r="DD20" s="40"/>
      <c r="DE20" s="40"/>
      <c r="DF20" s="40"/>
    </row>
    <row r="21" spans="2:110" s="39" customFormat="1" ht="11.25" customHeight="1" outlineLevel="1" x14ac:dyDescent="0.25">
      <c r="B21" s="221" t="str">
        <f ca="1">IF(IFERROR(MATCH("*Other*",OFFSET('Budget Project 1'!$A$13,B20,0,ROWS(Personnel_1[]),1),0)+B20,999)&lt;ROWS(Personnel_1[]),IFERROR(MATCH("*Other*",OFFSET('Budget Project 1'!$A$13,B20,0,ROWS(Personnel_1[]),1),0)+B20,999),"")</f>
        <v/>
      </c>
      <c r="C21" s="173" t="str">
        <f ca="1">IFERROR(INDEX(Personnel_1[Amount],B21),"")</f>
        <v/>
      </c>
      <c r="D21" s="44"/>
      <c r="E21" s="221" t="str">
        <f ca="1">IF(MIN(IFERROR(MATCH("*PostDoc*",OFFSET('Budget Project 1'!$A$13,E20,0,ROWS(Personnel_1[]),1),0)+E20,999),IFERROR(MATCH("*PhD*",OFFSET('Budget Project 1'!$A$13,E20,0,ROWS(Personnel_1[]),1),0)+E20,999))&lt;ROWS(Personnel_1[]),MIN(IFERROR(MATCH("*PostDoc*",OFFSET('Budget Project 1'!$A$13,E20,0,ROWS(Personnel_1[]),1),0)+E20,999),IFERROR(MATCH("*PhD*",OFFSET('Budget Project 1'!$A$13,E20,0,ROWS(Personnel_1[]),1),0)+E20,999)),"")</f>
        <v/>
      </c>
      <c r="F21" s="177" t="str">
        <f ca="1">IFERROR(INDEX(Personnel_1[FTE],E21)*INDEX(Personnel_1[Months],E21)/12,"")</f>
        <v/>
      </c>
      <c r="G21" s="233"/>
      <c r="H21" s="235" t="str">
        <f ca="1">IF(IFERROR(MATCH("*researcher*",OFFSET('Budget Project 1'!$A$41,H20,0,ROWS(pers_other_inst[]),1),0)+H20,999)&lt;ROWS(pers_other_inst[]),IFERROR(MATCH("*researcher*",OFFSET('Budget Project 1'!$A$41,H20,0,ROWS(pers_other_inst[]),1),0)+H20,999),"")</f>
        <v/>
      </c>
      <c r="I21" s="241" t="str">
        <f ca="1">IF(ISERROR(IF(AND(INDEX(pers_other_inst[Months],H21)&gt;=pers_oi_min_months,INDEX(pers_other_inst[Total '#hours],H21)/INDEX(pers_other_inst[Months],H21)*12/pers_other_nrhours_year&gt;=pers_oi_minFTE)=TRUE,INDEX(pers_other_inst[Months],H21)/12,0)),"",IF(AND(INDEX(pers_other_inst[Months],H21)&gt;=pers_oi_min_months,INDEX(pers_other_inst[Total '#hours],H21)/INDEX(pers_other_inst[Months],H21)*12/pers_other_nrhours_year&gt;=pers_oi_minFTE)=TRUE,INDEX(pers_other_inst[Months],H21)/12,""))</f>
        <v/>
      </c>
      <c r="J21" s="233"/>
      <c r="K21" s="221" t="str">
        <f ca="1">IF(IFERROR(MATCH("*Non-scientific*",OFFSET('Budget Project 1'!$A$13,K20,0,ROWS(Personnel_1[]),1),0)+K20,999)&lt;ROWS(Personnel_1[]),IFERROR(MATCH("*Non-scientific*",OFFSET('Budget Project 1'!$A$13,K20,0,ROWS(Personnel_1[]),1),0)+K20,999),"")</f>
        <v/>
      </c>
      <c r="L21" s="173" t="str">
        <f ca="1">IFERROR(INDEX(Personnel_1[Amount],K21),"")</f>
        <v/>
      </c>
      <c r="M21"/>
      <c r="N21" s="221" t="str">
        <f ca="1">IF(IFERROR(MATCH("*leave*",OFFSET('Budget Project 1'!$A$13,N20,0,ROWS(Personnel_1[]),1),0)+N20,999)&lt;ROWS(Personnel_1[]),IFERROR(MATCH("*leave*",OFFSET('Budget Project 1'!$A$13,N20,0,ROWS(Personnel_1[]),1),0)+N20,999),"")</f>
        <v/>
      </c>
      <c r="O21" s="228" t="str">
        <f ca="1">IFERROR(INDEX(Personnel_1[Months],N21)*INDEX(Personnel_1[FTE],N21),"")</f>
        <v/>
      </c>
      <c r="P21"/>
      <c r="Q21" s="252" t="str">
        <f ca="1">IF(MIN(IFERROR(MATCH("*PostDoc*",OFFSET('Budget Project 1'!$A$13,E20,0,ROWS(Personnel_1[]),1),0)+E20,999),IFERROR(MATCH("*PhD*",OFFSET('Budget Project 1'!$A$13,E20,0,ROWS(Personnel_1[]),1),0)+E20,999))&lt;ROWS(Personnel_1[]),MIN(IFERROR(MATCH("*PostDoc*",OFFSET('Budget Project 1'!$A$13,E20,0,ROWS(Personnel_1[]),1),0)+E20,999),IFERROR(MATCH("*PhD*",OFFSET('Budget Project 1'!$A$13,E20,0,ROWS(Personnel_1[]),1),0)+E20,999)),"")</f>
        <v/>
      </c>
      <c r="R21" s="253" t="str">
        <f ca="1">IFERROR(INDEX(Personnel_1[Category],Q21),"")</f>
        <v/>
      </c>
      <c r="S21" s="253" t="str">
        <f ca="1">IFERROR(INDEX(Personnel_1[FTE],Q21),"")</f>
        <v/>
      </c>
      <c r="T21" s="254" t="str">
        <f ca="1">IFERROR(INDEX(Personnel_1[Months],Q21),"")</f>
        <v/>
      </c>
      <c r="U21"/>
      <c r="V21" s="252" t="str">
        <f ca="1">IF(MIN(IFERROR(MATCH("*PostDoc*",OFFSET('Budget Project 2'!$A$13,V20,0,ROWS(Personnel_2[]),1),0)+V20,999),IFERROR(MATCH("*PhD*",OFFSET('Budget Project 2'!$A$13,V20,0,ROWS(Personnel_2[]),1),0)+V20,999))&lt;ROWS(Personnel_2[]),MIN(IFERROR(MATCH("*PostDoc*",OFFSET('Budget Project 2'!$A$13,V20,0,ROWS(Personnel_2[]),1),0)+V20,999),IFERROR(MATCH("*PhD*",OFFSET('Budget Project 2'!$A$13,V20,0,ROWS(Personnel_2[]),1),0)+V20,999)),"")</f>
        <v/>
      </c>
      <c r="W21" s="253" t="str">
        <f ca="1">IFERROR(INDEX(Personnel_2[Category],V21),"")</f>
        <v/>
      </c>
      <c r="X21" s="253" t="str">
        <f ca="1">IFERROR(INDEX(Personnel_2[FTE],V21),"")</f>
        <v/>
      </c>
      <c r="Y21" s="254" t="str">
        <f ca="1">IFERROR(INDEX(Personnel_2[Months],V21),"")</f>
        <v/>
      </c>
      <c r="Z21"/>
      <c r="AA21" s="252" t="str">
        <f ca="1">IF(MIN(IFERROR(MATCH("*PostDoc*",OFFSET('Budget Project 3'!$A$13,AA20,0,ROWS(Personnel_3[]),1),0)+AA20,999),IFERROR(MATCH("*PhD*",OFFSET('Budget Project 3'!$A$13,AA20,0,ROWS(Personnel_3[]),1),0)+AA20,999))&lt;ROWS(Personnel_3[]),MIN(IFERROR(MATCH("*PostDoc*",OFFSET('Budget Project 3'!$A$13,AA20,0,ROWS(Personnel_3[]),1),0)+AA20,999),IFERROR(MATCH("*PhD*",OFFSET('Budget Project 3'!$A$13,AA20,0,ROWS(Personnel_3[]),1),0)+AA20,999)),"")</f>
        <v/>
      </c>
      <c r="AB21" s="253" t="str">
        <f ca="1">IFERROR(INDEX(Personnel_3[Category],AA21),"")</f>
        <v/>
      </c>
      <c r="AC21" s="253" t="str">
        <f ca="1">IFERROR(INDEX(Personnel_3[FTE],AA21),"")</f>
        <v/>
      </c>
      <c r="AD21" s="254" t="str">
        <f ca="1">IFERROR(INDEX(Personnel_3[Months],AA21),"")</f>
        <v/>
      </c>
      <c r="AE21"/>
      <c r="AF21"/>
      <c r="AG21"/>
      <c r="AH21"/>
      <c r="AI21"/>
      <c r="AJ21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0"/>
      <c r="CY21" s="40"/>
      <c r="CZ21" s="40"/>
      <c r="DA21" s="40"/>
      <c r="DB21" s="40"/>
      <c r="DC21" s="40"/>
      <c r="DD21" s="40"/>
      <c r="DE21" s="40"/>
      <c r="DF21" s="40"/>
    </row>
    <row r="22" spans="2:110" s="39" customFormat="1" ht="11.25" customHeight="1" outlineLevel="1" x14ac:dyDescent="0.25">
      <c r="B22" s="221" t="str">
        <f ca="1">IF(IFERROR(MATCH("*Other*",OFFSET('Budget Project 1'!$A$13,B21,0,ROWS(Personnel_1[]),1),0)+B21,999)&lt;ROWS(Personnel_1[]),IFERROR(MATCH("*Other*",OFFSET('Budget Project 1'!$A$13,B21,0,ROWS(Personnel_1[]),1),0)+B21,999),"")</f>
        <v/>
      </c>
      <c r="C22" s="173" t="str">
        <f ca="1">IFERROR(INDEX(Personnel_1[Amount],B22),"")</f>
        <v/>
      </c>
      <c r="D22" s="44"/>
      <c r="E22" s="221" t="str">
        <f ca="1">IF(MIN(IFERROR(MATCH("*PostDoc*",OFFSET('Budget Project 1'!$A$13,E21,0,ROWS(Personnel_1[]),1),0)+E21,999),IFERROR(MATCH("*PhD*",OFFSET('Budget Project 1'!$A$13,E21,0,ROWS(Personnel_1[]),1),0)+E21,999))&lt;ROWS(Personnel_1[]),MIN(IFERROR(MATCH("*PostDoc*",OFFSET('Budget Project 1'!$A$13,E21,0,ROWS(Personnel_1[]),1),0)+E21,999),IFERROR(MATCH("*PhD*",OFFSET('Budget Project 1'!$A$13,E21,0,ROWS(Personnel_1[]),1),0)+E21,999)),"")</f>
        <v/>
      </c>
      <c r="F22" s="177" t="str">
        <f ca="1">IFERROR(INDEX(Personnel_1[FTE],E22)*INDEX(Personnel_1[Months],E22)/12,"")</f>
        <v/>
      </c>
      <c r="G22" s="233"/>
      <c r="H22" s="235" t="str">
        <f ca="1">IF(IFERROR(MATCH("*researcher*",OFFSET('Budget Project 1'!$A$41,H21,0,ROWS(pers_other_inst[]),1),0)+H21,999)&lt;ROWS(pers_other_inst[]),IFERROR(MATCH("*researcher*",OFFSET('Budget Project 1'!$A$41,H21,0,ROWS(pers_other_inst[]),1),0)+H21,999),"")</f>
        <v/>
      </c>
      <c r="I22" s="241" t="str">
        <f ca="1">IF(ISERROR(IF(AND(INDEX(pers_other_inst[Months],H22)&gt;=pers_oi_min_months,INDEX(pers_other_inst[Total '#hours],H22)/INDEX(pers_other_inst[Months],H22)*12/pers_other_nrhours_year&gt;=pers_oi_minFTE)=TRUE,INDEX(pers_other_inst[Months],H22)/12,0)),"",IF(AND(INDEX(pers_other_inst[Months],H22)&gt;=pers_oi_min_months,INDEX(pers_other_inst[Total '#hours],H22)/INDEX(pers_other_inst[Months],H22)*12/pers_other_nrhours_year&gt;=pers_oi_minFTE)=TRUE,INDEX(pers_other_inst[Months],H22)/12,""))</f>
        <v/>
      </c>
      <c r="J22" s="233"/>
      <c r="K22" s="221" t="str">
        <f ca="1">IF(IFERROR(MATCH("*Non-scientific*",OFFSET('Budget Project 1'!$A$13,K21,0,ROWS(Personnel_1[]),1),0)+K21,999)&lt;ROWS(Personnel_1[]),IFERROR(MATCH("*Non-scientific*",OFFSET('Budget Project 1'!$A$13,K21,0,ROWS(Personnel_1[]),1),0)+K21,999),"")</f>
        <v/>
      </c>
      <c r="L22" s="173" t="str">
        <f ca="1">IFERROR(INDEX(Personnel_1[Amount],K22),"")</f>
        <v/>
      </c>
      <c r="M22"/>
      <c r="N22" s="221" t="str">
        <f ca="1">IF(IFERROR(MATCH("*leave*",OFFSET('Budget Project 1'!$A$13,N21,0,ROWS(Personnel_1[]),1),0)+N21,999)&lt;ROWS(Personnel_1[]),IFERROR(MATCH("*leave*",OFFSET('Budget Project 1'!$A$13,N21,0,ROWS(Personnel_1[]),1),0)+N21,999),"")</f>
        <v/>
      </c>
      <c r="O22" s="228" t="str">
        <f ca="1">IFERROR(INDEX(Personnel_1[Months],N22)*INDEX(Personnel_1[FTE],N22),"")</f>
        <v/>
      </c>
      <c r="P22"/>
      <c r="Q22" s="252" t="str">
        <f ca="1">IF(MIN(IFERROR(MATCH("*PostDoc*",OFFSET('Budget Project 1'!$A$13,E21,0,ROWS(Personnel_1[]),1),0)+E21,999),IFERROR(MATCH("*PhD*",OFFSET('Budget Project 1'!$A$13,E21,0,ROWS(Personnel_1[]),1),0)+E21,999))&lt;ROWS(Personnel_1[]),MIN(IFERROR(MATCH("*PostDoc*",OFFSET('Budget Project 1'!$A$13,E21,0,ROWS(Personnel_1[]),1),0)+E21,999),IFERROR(MATCH("*PhD*",OFFSET('Budget Project 1'!$A$13,E21,0,ROWS(Personnel_1[]),1),0)+E21,999)),"")</f>
        <v/>
      </c>
      <c r="R22" s="253" t="str">
        <f ca="1">IFERROR(INDEX(Personnel_1[Category],Q22),"")</f>
        <v/>
      </c>
      <c r="S22" s="253" t="str">
        <f ca="1">IFERROR(INDEX(Personnel_1[FTE],Q22),"")</f>
        <v/>
      </c>
      <c r="T22" s="254" t="str">
        <f ca="1">IFERROR(INDEX(Personnel_1[Months],Q22),"")</f>
        <v/>
      </c>
      <c r="U22"/>
      <c r="V22" s="252" t="str">
        <f ca="1">IF(MIN(IFERROR(MATCH("*PostDoc*",OFFSET('Budget Project 2'!$A$13,V21,0,ROWS(Personnel_2[]),1),0)+V21,999),IFERROR(MATCH("*PhD*",OFFSET('Budget Project 2'!$A$13,V21,0,ROWS(Personnel_2[]),1),0)+V21,999))&lt;ROWS(Personnel_2[]),MIN(IFERROR(MATCH("*PostDoc*",OFFSET('Budget Project 2'!$A$13,V21,0,ROWS(Personnel_2[]),1),0)+V21,999),IFERROR(MATCH("*PhD*",OFFSET('Budget Project 2'!$A$13,V21,0,ROWS(Personnel_2[]),1),0)+V21,999)),"")</f>
        <v/>
      </c>
      <c r="W22" s="253" t="str">
        <f ca="1">IFERROR(INDEX(Personnel_2[Category],V22),"")</f>
        <v/>
      </c>
      <c r="X22" s="253" t="str">
        <f ca="1">IFERROR(INDEX(Personnel_2[FTE],V22),"")</f>
        <v/>
      </c>
      <c r="Y22" s="254" t="str">
        <f ca="1">IFERROR(INDEX(Personnel_2[Months],V22),"")</f>
        <v/>
      </c>
      <c r="Z22"/>
      <c r="AA22" s="252" t="str">
        <f ca="1">IF(MIN(IFERROR(MATCH("*PostDoc*",OFFSET('Budget Project 3'!$A$13,AA21,0,ROWS(Personnel_3[]),1),0)+AA21,999),IFERROR(MATCH("*PhD*",OFFSET('Budget Project 3'!$A$13,AA21,0,ROWS(Personnel_3[]),1),0)+AA21,999))&lt;ROWS(Personnel_3[]),MIN(IFERROR(MATCH("*PostDoc*",OFFSET('Budget Project 3'!$A$13,AA21,0,ROWS(Personnel_3[]),1),0)+AA21,999),IFERROR(MATCH("*PhD*",OFFSET('Budget Project 3'!$A$13,AA21,0,ROWS(Personnel_3[]),1),0)+AA21,999)),"")</f>
        <v/>
      </c>
      <c r="AB22" s="253" t="str">
        <f ca="1">IFERROR(INDEX(Personnel_3[Category],AA22),"")</f>
        <v/>
      </c>
      <c r="AC22" s="253" t="str">
        <f ca="1">IFERROR(INDEX(Personnel_3[FTE],AA22),"")</f>
        <v/>
      </c>
      <c r="AD22" s="254" t="str">
        <f ca="1">IFERROR(INDEX(Personnel_3[Months],AA22),"")</f>
        <v/>
      </c>
      <c r="AE22"/>
      <c r="AF22"/>
      <c r="AG22"/>
      <c r="AH22"/>
      <c r="AI22"/>
      <c r="AJ22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0"/>
      <c r="CY22" s="40"/>
      <c r="CZ22" s="40"/>
      <c r="DA22" s="40"/>
      <c r="DB22" s="40"/>
      <c r="DC22" s="40"/>
      <c r="DD22" s="40"/>
      <c r="DE22" s="40"/>
      <c r="DF22" s="40"/>
    </row>
    <row r="23" spans="2:110" s="39" customFormat="1" ht="11.25" customHeight="1" outlineLevel="1" x14ac:dyDescent="0.25">
      <c r="B23" s="221" t="str">
        <f ca="1">IF(IFERROR(MATCH("*Other*",OFFSET('Budget Project 1'!$A$13,B22,0,ROWS(Personnel_1[]),1),0)+B22,999)&lt;ROWS(Personnel_1[]),IFERROR(MATCH("*Other*",OFFSET('Budget Project 1'!$A$13,B22,0,ROWS(Personnel_1[]),1),0)+B22,999),"")</f>
        <v/>
      </c>
      <c r="C23" s="173" t="str">
        <f ca="1">IFERROR(INDEX(Personnel_1[Amount],B23),"")</f>
        <v/>
      </c>
      <c r="D23" s="44"/>
      <c r="E23" s="221" t="str">
        <f ca="1">IF(MIN(IFERROR(MATCH("*PostDoc*",OFFSET('Budget Project 1'!$A$13,E22,0,ROWS(Personnel_1[]),1),0)+E22,999),IFERROR(MATCH("*PhD*",OFFSET('Budget Project 1'!$A$13,E22,0,ROWS(Personnel_1[]),1),0)+E22,999))&lt;ROWS(Personnel_1[]),MIN(IFERROR(MATCH("*PostDoc*",OFFSET('Budget Project 1'!$A$13,E22,0,ROWS(Personnel_1[]),1),0)+E22,999),IFERROR(MATCH("*PhD*",OFFSET('Budget Project 1'!$A$13,E22,0,ROWS(Personnel_1[]),1),0)+E22,999)),"")</f>
        <v/>
      </c>
      <c r="F23" s="177" t="str">
        <f ca="1">IFERROR(INDEX(Personnel_1[FTE],E23)*INDEX(Personnel_1[Months],E23)/12,"")</f>
        <v/>
      </c>
      <c r="G23" s="233"/>
      <c r="H23" s="235" t="str">
        <f ca="1">IF(IFERROR(MATCH("*researcher*",OFFSET('Budget Project 1'!$A$41,H22,0,ROWS(pers_other_inst[]),1),0)+H22,999)&lt;ROWS(pers_other_inst[]),IFERROR(MATCH("*researcher*",OFFSET('Budget Project 1'!$A$41,H22,0,ROWS(pers_other_inst[]),1),0)+H22,999),"")</f>
        <v/>
      </c>
      <c r="I23" s="241" t="str">
        <f ca="1">IF(ISERROR(IF(AND(INDEX(pers_other_inst[Months],H23)&gt;=pers_oi_min_months,INDEX(pers_other_inst[Total '#hours],H23)/INDEX(pers_other_inst[Months],H23)*12/pers_other_nrhours_year&gt;=pers_oi_minFTE)=TRUE,INDEX(pers_other_inst[Months],H23)/12,0)),"",IF(AND(INDEX(pers_other_inst[Months],H23)&gt;=pers_oi_min_months,INDEX(pers_other_inst[Total '#hours],H23)/INDEX(pers_other_inst[Months],H23)*12/pers_other_nrhours_year&gt;=pers_oi_minFTE)=TRUE,INDEX(pers_other_inst[Months],H23)/12,""))</f>
        <v/>
      </c>
      <c r="J23" s="233"/>
      <c r="K23" s="221" t="str">
        <f ca="1">IF(IFERROR(MATCH("*Non-scientific*",OFFSET('Budget Project 1'!$A$13,K22,0,ROWS(Personnel_1[]),1),0)+K22,999)&lt;ROWS(Personnel_1[]),IFERROR(MATCH("*Non-scientific*",OFFSET('Budget Project 1'!$A$13,K22,0,ROWS(Personnel_1[]),1),0)+K22,999),"")</f>
        <v/>
      </c>
      <c r="L23" s="173" t="str">
        <f ca="1">IFERROR(INDEX(Personnel_1[Amount],K23),"")</f>
        <v/>
      </c>
      <c r="M23"/>
      <c r="N23" s="221" t="str">
        <f ca="1">IF(IFERROR(MATCH("*leave*",OFFSET('Budget Project 1'!$A$13,N22,0,ROWS(Personnel_1[]),1),0)+N22,999)&lt;ROWS(Personnel_1[]),IFERROR(MATCH("*leave*",OFFSET('Budget Project 1'!$A$13,N22,0,ROWS(Personnel_1[]),1),0)+N22,999),"")</f>
        <v/>
      </c>
      <c r="O23" s="228" t="str">
        <f ca="1">IFERROR(INDEX(Personnel_1[Months],N23)*INDEX(Personnel_1[FTE],N23),"")</f>
        <v/>
      </c>
      <c r="P23"/>
      <c r="Q23" s="252" t="str">
        <f ca="1">IF(MIN(IFERROR(MATCH("*PostDoc*",OFFSET('Budget Project 1'!$A$13,E22,0,ROWS(Personnel_1[]),1),0)+E22,999),IFERROR(MATCH("*PhD*",OFFSET('Budget Project 1'!$A$13,E22,0,ROWS(Personnel_1[]),1),0)+E22,999))&lt;ROWS(Personnel_1[]),MIN(IFERROR(MATCH("*PostDoc*",OFFSET('Budget Project 1'!$A$13,E22,0,ROWS(Personnel_1[]),1),0)+E22,999),IFERROR(MATCH("*PhD*",OFFSET('Budget Project 1'!$A$13,E22,0,ROWS(Personnel_1[]),1),0)+E22,999)),"")</f>
        <v/>
      </c>
      <c r="R23" s="253" t="str">
        <f ca="1">IFERROR(INDEX(Personnel_1[Category],Q23),"")</f>
        <v/>
      </c>
      <c r="S23" s="253" t="str">
        <f ca="1">IFERROR(INDEX(Personnel_1[FTE],Q23),"")</f>
        <v/>
      </c>
      <c r="T23" s="254" t="str">
        <f ca="1">IFERROR(INDEX(Personnel_1[Months],Q23),"")</f>
        <v/>
      </c>
      <c r="U23"/>
      <c r="V23" s="252" t="str">
        <f ca="1">IF(MIN(IFERROR(MATCH("*PostDoc*",OFFSET('Budget Project 2'!$A$13,V22,0,ROWS(Personnel_2[]),1),0)+V22,999),IFERROR(MATCH("*PhD*",OFFSET('Budget Project 2'!$A$13,V22,0,ROWS(Personnel_2[]),1),0)+V22,999))&lt;ROWS(Personnel_2[]),MIN(IFERROR(MATCH("*PostDoc*",OFFSET('Budget Project 2'!$A$13,V22,0,ROWS(Personnel_2[]),1),0)+V22,999),IFERROR(MATCH("*PhD*",OFFSET('Budget Project 2'!$A$13,V22,0,ROWS(Personnel_2[]),1),0)+V22,999)),"")</f>
        <v/>
      </c>
      <c r="W23" s="253" t="str">
        <f ca="1">IFERROR(INDEX(Personnel_2[Category],V23),"")</f>
        <v/>
      </c>
      <c r="X23" s="253" t="str">
        <f ca="1">IFERROR(INDEX(Personnel_2[FTE],V23),"")</f>
        <v/>
      </c>
      <c r="Y23" s="254" t="str">
        <f ca="1">IFERROR(INDEX(Personnel_2[Months],V23),"")</f>
        <v/>
      </c>
      <c r="Z23"/>
      <c r="AA23" s="252" t="str">
        <f ca="1">IF(MIN(IFERROR(MATCH("*PostDoc*",OFFSET('Budget Project 3'!$A$13,AA22,0,ROWS(Personnel_3[]),1),0)+AA22,999),IFERROR(MATCH("*PhD*",OFFSET('Budget Project 3'!$A$13,AA22,0,ROWS(Personnel_3[]),1),0)+AA22,999))&lt;ROWS(Personnel_3[]),MIN(IFERROR(MATCH("*PostDoc*",OFFSET('Budget Project 3'!$A$13,AA22,0,ROWS(Personnel_3[]),1),0)+AA22,999),IFERROR(MATCH("*PhD*",OFFSET('Budget Project 3'!$A$13,AA22,0,ROWS(Personnel_3[]),1),0)+AA22,999)),"")</f>
        <v/>
      </c>
      <c r="AB23" s="253" t="str">
        <f ca="1">IFERROR(INDEX(Personnel_3[Category],AA23),"")</f>
        <v/>
      </c>
      <c r="AC23" s="253" t="str">
        <f ca="1">IFERROR(INDEX(Personnel_3[FTE],AA23),"")</f>
        <v/>
      </c>
      <c r="AD23" s="254" t="str">
        <f ca="1">IFERROR(INDEX(Personnel_3[Months],AA23),"")</f>
        <v/>
      </c>
      <c r="AE23"/>
      <c r="AF23"/>
      <c r="AG23"/>
      <c r="AH23"/>
      <c r="AI23"/>
      <c r="AJ23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0"/>
      <c r="CY23" s="40"/>
      <c r="CZ23" s="40"/>
      <c r="DA23" s="40"/>
      <c r="DB23" s="40"/>
      <c r="DC23" s="40"/>
      <c r="DD23" s="40"/>
      <c r="DE23" s="40"/>
      <c r="DF23" s="40"/>
    </row>
    <row r="24" spans="2:110" s="39" customFormat="1" ht="11.25" customHeight="1" outlineLevel="1" x14ac:dyDescent="0.25">
      <c r="B24" s="221" t="str">
        <f ca="1">IF(IFERROR(MATCH("*Other*",OFFSET('Budget Project 1'!$A$13,B23,0,ROWS(Personnel_1[]),1),0)+B23,999)&lt;ROWS(Personnel_1[]),IFERROR(MATCH("*Other*",OFFSET('Budget Project 1'!$A$13,B23,0,ROWS(Personnel_1[]),1),0)+B23,999),"")</f>
        <v/>
      </c>
      <c r="C24" s="173" t="str">
        <f ca="1">IFERROR(INDEX(Personnel_1[Amount],B24),"")</f>
        <v/>
      </c>
      <c r="D24" s="44"/>
      <c r="E24" s="221" t="str">
        <f ca="1">IF(MIN(IFERROR(MATCH("*PostDoc*",OFFSET('Budget Project 1'!$A$13,E23,0,ROWS(Personnel_1[]),1),0)+E23,999),IFERROR(MATCH("*PhD*",OFFSET('Budget Project 1'!$A$13,E23,0,ROWS(Personnel_1[]),1),0)+E23,999))&lt;ROWS(Personnel_1[]),MIN(IFERROR(MATCH("*PostDoc*",OFFSET('Budget Project 1'!$A$13,E23,0,ROWS(Personnel_1[]),1),0)+E23,999),IFERROR(MATCH("*PhD*",OFFSET('Budget Project 1'!$A$13,E23,0,ROWS(Personnel_1[]),1),0)+E23,999)),"")</f>
        <v/>
      </c>
      <c r="F24" s="177" t="str">
        <f ca="1">IFERROR(INDEX(Personnel_1[FTE],E24)*INDEX(Personnel_1[Months],E24)/12,"")</f>
        <v/>
      </c>
      <c r="G24" s="233"/>
      <c r="H24" s="235" t="str">
        <f ca="1">IF(IFERROR(MATCH("*researcher*",OFFSET('Budget Project 1'!$A$41,H23,0,ROWS(pers_other_inst[]),1),0)+H23,999)&lt;ROWS(pers_other_inst[]),IFERROR(MATCH("*researcher*",OFFSET('Budget Project 1'!$A$41,H23,0,ROWS(pers_other_inst[]),1),0)+H23,999),"")</f>
        <v/>
      </c>
      <c r="I24" s="241" t="str">
        <f ca="1">IF(ISERROR(IF(AND(INDEX(pers_other_inst[Months],H24)&gt;=pers_oi_min_months,INDEX(pers_other_inst[Total '#hours],H24)/INDEX(pers_other_inst[Months],H24)*12/pers_other_nrhours_year&gt;=pers_oi_minFTE)=TRUE,INDEX(pers_other_inst[Months],H24)/12,0)),"",IF(AND(INDEX(pers_other_inst[Months],H24)&gt;=pers_oi_min_months,INDEX(pers_other_inst[Total '#hours],H24)/INDEX(pers_other_inst[Months],H24)*12/pers_other_nrhours_year&gt;=pers_oi_minFTE)=TRUE,INDEX(pers_other_inst[Months],H24)/12,""))</f>
        <v/>
      </c>
      <c r="J24" s="233"/>
      <c r="K24" s="221" t="str">
        <f ca="1">IF(IFERROR(MATCH("*Non-scientific*",OFFSET('Budget Project 1'!$A$13,K23,0,ROWS(Personnel_1[]),1),0)+K23,999)&lt;ROWS(Personnel_1[]),IFERROR(MATCH("*Non-scientific*",OFFSET('Budget Project 1'!$A$13,K23,0,ROWS(Personnel_1[]),1),0)+K23,999),"")</f>
        <v/>
      </c>
      <c r="L24" s="173" t="str">
        <f ca="1">IFERROR(INDEX(Personnel_1[Amount],K24),"")</f>
        <v/>
      </c>
      <c r="M24"/>
      <c r="N24" s="221" t="str">
        <f ca="1">IF(IFERROR(MATCH("*leave*",OFFSET('Budget Project 1'!$A$13,N23,0,ROWS(Personnel_1[]),1),0)+N23,999)&lt;ROWS(Personnel_1[]),IFERROR(MATCH("*leave*",OFFSET('Budget Project 1'!$A$13,N23,0,ROWS(Personnel_1[]),1),0)+N23,999),"")</f>
        <v/>
      </c>
      <c r="O24" s="228" t="str">
        <f ca="1">IFERROR(INDEX(Personnel_1[Months],N24)*INDEX(Personnel_1[FTE],N24),"")</f>
        <v/>
      </c>
      <c r="P24"/>
      <c r="Q24" s="252" t="str">
        <f ca="1">IF(MIN(IFERROR(MATCH("*PostDoc*",OFFSET('Budget Project 1'!$A$13,E23,0,ROWS(Personnel_1[]),1),0)+E23,999),IFERROR(MATCH("*PhD*",OFFSET('Budget Project 1'!$A$13,E23,0,ROWS(Personnel_1[]),1),0)+E23,999))&lt;ROWS(Personnel_1[]),MIN(IFERROR(MATCH("*PostDoc*",OFFSET('Budget Project 1'!$A$13,E23,0,ROWS(Personnel_1[]),1),0)+E23,999),IFERROR(MATCH("*PhD*",OFFSET('Budget Project 1'!$A$13,E23,0,ROWS(Personnel_1[]),1),0)+E23,999)),"")</f>
        <v/>
      </c>
      <c r="R24" s="253" t="str">
        <f ca="1">IFERROR(INDEX(Personnel_1[Category],Q24),"")</f>
        <v/>
      </c>
      <c r="S24" s="253" t="str">
        <f ca="1">IFERROR(INDEX(Personnel_1[FTE],Q24),"")</f>
        <v/>
      </c>
      <c r="T24" s="254" t="str">
        <f ca="1">IFERROR(INDEX(Personnel_1[Months],Q24),"")</f>
        <v/>
      </c>
      <c r="U24"/>
      <c r="V24" s="252" t="str">
        <f ca="1">IF(MIN(IFERROR(MATCH("*PostDoc*",OFFSET('Budget Project 2'!$A$13,V23,0,ROWS(Personnel_2[]),1),0)+V23,999),IFERROR(MATCH("*PhD*",OFFSET('Budget Project 2'!$A$13,V23,0,ROWS(Personnel_2[]),1),0)+V23,999))&lt;ROWS(Personnel_2[]),MIN(IFERROR(MATCH("*PostDoc*",OFFSET('Budget Project 2'!$A$13,V23,0,ROWS(Personnel_2[]),1),0)+V23,999),IFERROR(MATCH("*PhD*",OFFSET('Budget Project 2'!$A$13,V23,0,ROWS(Personnel_2[]),1),0)+V23,999)),"")</f>
        <v/>
      </c>
      <c r="W24" s="253" t="str">
        <f ca="1">IFERROR(INDEX(Personnel_2[Category],V24),"")</f>
        <v/>
      </c>
      <c r="X24" s="253" t="str">
        <f ca="1">IFERROR(INDEX(Personnel_2[FTE],V24),"")</f>
        <v/>
      </c>
      <c r="Y24" s="254" t="str">
        <f ca="1">IFERROR(INDEX(Personnel_2[Months],V24),"")</f>
        <v/>
      </c>
      <c r="Z24"/>
      <c r="AA24" s="252" t="str">
        <f ca="1">IF(MIN(IFERROR(MATCH("*PostDoc*",OFFSET('Budget Project 3'!$A$13,AA23,0,ROWS(Personnel_3[]),1),0)+AA23,999),IFERROR(MATCH("*PhD*",OFFSET('Budget Project 3'!$A$13,AA23,0,ROWS(Personnel_3[]),1),0)+AA23,999))&lt;ROWS(Personnel_3[]),MIN(IFERROR(MATCH("*PostDoc*",OFFSET('Budget Project 3'!$A$13,AA23,0,ROWS(Personnel_3[]),1),0)+AA23,999),IFERROR(MATCH("*PhD*",OFFSET('Budget Project 3'!$A$13,AA23,0,ROWS(Personnel_3[]),1),0)+AA23,999)),"")</f>
        <v/>
      </c>
      <c r="AB24" s="253" t="str">
        <f ca="1">IFERROR(INDEX(Personnel_3[Category],AA24),"")</f>
        <v/>
      </c>
      <c r="AC24" s="253" t="str">
        <f ca="1">IFERROR(INDEX(Personnel_3[FTE],AA24),"")</f>
        <v/>
      </c>
      <c r="AD24" s="254" t="str">
        <f ca="1">IFERROR(INDEX(Personnel_3[Months],AA24),"")</f>
        <v/>
      </c>
      <c r="AE24"/>
      <c r="AF24"/>
      <c r="AG24"/>
      <c r="AH24"/>
      <c r="AI24"/>
      <c r="AJ2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0"/>
      <c r="CY24" s="40"/>
      <c r="CZ24" s="40"/>
      <c r="DA24" s="40"/>
      <c r="DB24" s="40"/>
      <c r="DC24" s="40"/>
      <c r="DD24" s="40"/>
      <c r="DE24" s="40"/>
      <c r="DF24" s="40"/>
    </row>
    <row r="25" spans="2:110" s="39" customFormat="1" ht="11.25" customHeight="1" outlineLevel="1" x14ac:dyDescent="0.25">
      <c r="B25" s="221" t="str">
        <f ca="1">IF(IFERROR(MATCH("*Other*",OFFSET('Budget Project 1'!$A$13,B24,0,ROWS(Personnel_1[]),1),0)+B24,999)&lt;ROWS(Personnel_1[]),IFERROR(MATCH("*Other*",OFFSET('Budget Project 1'!$A$13,B24,0,ROWS(Personnel_1[]),1),0)+B24,999),"")</f>
        <v/>
      </c>
      <c r="C25" s="173" t="str">
        <f ca="1">IFERROR(INDEX(Personnel_1[Amount],B25),"")</f>
        <v/>
      </c>
      <c r="D25" s="44"/>
      <c r="E25" s="221" t="str">
        <f ca="1">IF(MIN(IFERROR(MATCH("*PostDoc*",OFFSET('Budget Project 1'!$A$13,E24,0,ROWS(Personnel_1[]),1),0)+E24,999),IFERROR(MATCH("*PhD*",OFFSET('Budget Project 1'!$A$13,E24,0,ROWS(Personnel_1[]),1),0)+E24,999))&lt;ROWS(Personnel_1[]),MIN(IFERROR(MATCH("*PostDoc*",OFFSET('Budget Project 1'!$A$13,E24,0,ROWS(Personnel_1[]),1),0)+E24,999),IFERROR(MATCH("*PhD*",OFFSET('Budget Project 1'!$A$13,E24,0,ROWS(Personnel_1[]),1),0)+E24,999)),"")</f>
        <v/>
      </c>
      <c r="F25" s="177" t="str">
        <f ca="1">IFERROR(INDEX(Personnel_1[FTE],E25)*INDEX(Personnel_1[Months],E25)/12,"")</f>
        <v/>
      </c>
      <c r="G25" s="233"/>
      <c r="H25" s="235" t="str">
        <f ca="1">IF(IFERROR(MATCH("*researcher*",OFFSET('Budget Project 1'!$A$41,H24,0,ROWS(pers_other_inst[]),1),0)+H24,999)&lt;ROWS(pers_other_inst[]),IFERROR(MATCH("*researcher*",OFFSET('Budget Project 1'!$A$41,H24,0,ROWS(pers_other_inst[]),1),0)+H24,999),"")</f>
        <v/>
      </c>
      <c r="I25" s="241" t="str">
        <f ca="1">IF(ISERROR(IF(AND(INDEX(pers_other_inst[Months],H25)&gt;=pers_oi_min_months,INDEX(pers_other_inst[Total '#hours],H25)/INDEX(pers_other_inst[Months],H25)*12/pers_other_nrhours_year&gt;=pers_oi_minFTE)=TRUE,INDEX(pers_other_inst[Months],H25)/12,0)),"",IF(AND(INDEX(pers_other_inst[Months],H25)&gt;=pers_oi_min_months,INDEX(pers_other_inst[Total '#hours],H25)/INDEX(pers_other_inst[Months],H25)*12/pers_other_nrhours_year&gt;=pers_oi_minFTE)=TRUE,INDEX(pers_other_inst[Months],H25)/12,""))</f>
        <v/>
      </c>
      <c r="J25" s="233"/>
      <c r="K25" s="221" t="str">
        <f ca="1">IF(IFERROR(MATCH("*Non-scientific*",OFFSET('Budget Project 1'!$A$13,K24,0,ROWS(Personnel_1[]),1),0)+K24,999)&lt;ROWS(Personnel_1[]),IFERROR(MATCH("*Non-scientific*",OFFSET('Budget Project 1'!$A$13,K24,0,ROWS(Personnel_1[]),1),0)+K24,999),"")</f>
        <v/>
      </c>
      <c r="L25" s="173" t="str">
        <f ca="1">IFERROR(INDEX(Personnel_1[Amount],K25),"")</f>
        <v/>
      </c>
      <c r="M25"/>
      <c r="N25" s="221" t="str">
        <f ca="1">IF(IFERROR(MATCH("*leave*",OFFSET('Budget Project 1'!$A$13,N24,0,ROWS(Personnel_1[]),1),0)+N24,999)&lt;ROWS(Personnel_1[]),IFERROR(MATCH("*leave*",OFFSET('Budget Project 1'!$A$13,N24,0,ROWS(Personnel_1[]),1),0)+N24,999),"")</f>
        <v/>
      </c>
      <c r="O25" s="228" t="str">
        <f ca="1">IFERROR(INDEX(Personnel_1[Months],N25)*INDEX(Personnel_1[FTE],N25),"")</f>
        <v/>
      </c>
      <c r="P25"/>
      <c r="Q25" s="252" t="str">
        <f ca="1">IF(MIN(IFERROR(MATCH("*PostDoc*",OFFSET('Budget Project 1'!$A$13,E24,0,ROWS(Personnel_1[]),1),0)+E24,999),IFERROR(MATCH("*PhD*",OFFSET('Budget Project 1'!$A$13,E24,0,ROWS(Personnel_1[]),1),0)+E24,999))&lt;ROWS(Personnel_1[]),MIN(IFERROR(MATCH("*PostDoc*",OFFSET('Budget Project 1'!$A$13,E24,0,ROWS(Personnel_1[]),1),0)+E24,999),IFERROR(MATCH("*PhD*",OFFSET('Budget Project 1'!$A$13,E24,0,ROWS(Personnel_1[]),1),0)+E24,999)),"")</f>
        <v/>
      </c>
      <c r="R25" s="253" t="str">
        <f ca="1">IFERROR(INDEX(Personnel_1[Category],Q25),"")</f>
        <v/>
      </c>
      <c r="S25" s="253" t="str">
        <f ca="1">IFERROR(INDEX(Personnel_1[FTE],Q25),"")</f>
        <v/>
      </c>
      <c r="T25" s="254" t="str">
        <f ca="1">IFERROR(INDEX(Personnel_1[Months],Q25),"")</f>
        <v/>
      </c>
      <c r="U25"/>
      <c r="V25" s="252" t="str">
        <f ca="1">IF(MIN(IFERROR(MATCH("*PostDoc*",OFFSET('Budget Project 2'!$A$13,V24,0,ROWS(Personnel_2[]),1),0)+V24,999),IFERROR(MATCH("*PhD*",OFFSET('Budget Project 2'!$A$13,V24,0,ROWS(Personnel_2[]),1),0)+V24,999))&lt;ROWS(Personnel_2[]),MIN(IFERROR(MATCH("*PostDoc*",OFFSET('Budget Project 2'!$A$13,V24,0,ROWS(Personnel_2[]),1),0)+V24,999),IFERROR(MATCH("*PhD*",OFFSET('Budget Project 2'!$A$13,V24,0,ROWS(Personnel_2[]),1),0)+V24,999)),"")</f>
        <v/>
      </c>
      <c r="W25" s="253" t="str">
        <f ca="1">IFERROR(INDEX(Personnel_2[Category],V25),"")</f>
        <v/>
      </c>
      <c r="X25" s="253" t="str">
        <f ca="1">IFERROR(INDEX(Personnel_2[FTE],V25),"")</f>
        <v/>
      </c>
      <c r="Y25" s="254" t="str">
        <f ca="1">IFERROR(INDEX(Personnel_2[Months],V25),"")</f>
        <v/>
      </c>
      <c r="Z25"/>
      <c r="AA25" s="252" t="str">
        <f ca="1">IF(MIN(IFERROR(MATCH("*PostDoc*",OFFSET('Budget Project 3'!$A$13,AA24,0,ROWS(Personnel_3[]),1),0)+AA24,999),IFERROR(MATCH("*PhD*",OFFSET('Budget Project 3'!$A$13,AA24,0,ROWS(Personnel_3[]),1),0)+AA24,999))&lt;ROWS(Personnel_3[]),MIN(IFERROR(MATCH("*PostDoc*",OFFSET('Budget Project 3'!$A$13,AA24,0,ROWS(Personnel_3[]),1),0)+AA24,999),IFERROR(MATCH("*PhD*",OFFSET('Budget Project 3'!$A$13,AA24,0,ROWS(Personnel_3[]),1),0)+AA24,999)),"")</f>
        <v/>
      </c>
      <c r="AB25" s="253" t="str">
        <f ca="1">IFERROR(INDEX(Personnel_3[Category],AA25),"")</f>
        <v/>
      </c>
      <c r="AC25" s="253" t="str">
        <f ca="1">IFERROR(INDEX(Personnel_3[FTE],AA25),"")</f>
        <v/>
      </c>
      <c r="AD25" s="254" t="str">
        <f ca="1">IFERROR(INDEX(Personnel_3[Months],AA25),"")</f>
        <v/>
      </c>
      <c r="AE25"/>
      <c r="AF25"/>
      <c r="AG25"/>
      <c r="AH25"/>
      <c r="AI25"/>
      <c r="AJ25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0"/>
      <c r="CY25" s="40"/>
      <c r="CZ25" s="40"/>
      <c r="DA25" s="40"/>
      <c r="DB25" s="40"/>
      <c r="DC25" s="40"/>
      <c r="DD25" s="40"/>
      <c r="DE25" s="40"/>
      <c r="DF25" s="40"/>
    </row>
    <row r="26" spans="2:110" s="39" customFormat="1" ht="11.25" customHeight="1" outlineLevel="1" x14ac:dyDescent="0.25">
      <c r="B26" s="221" t="str">
        <f ca="1">IF(IFERROR(MATCH("*Other*",OFFSET('Budget Project 1'!$A$13,B25,0,ROWS(Personnel_1[]),1),0)+B25,999)&lt;ROWS(Personnel_1[]),IFERROR(MATCH("*Other*",OFFSET('Budget Project 1'!$A$13,B25,0,ROWS(Personnel_1[]),1),0)+B25,999),"")</f>
        <v/>
      </c>
      <c r="C26" s="173" t="str">
        <f ca="1">IFERROR(INDEX(Personnel_1[Amount],B26),"")</f>
        <v/>
      </c>
      <c r="D26" s="44"/>
      <c r="E26" s="221" t="str">
        <f ca="1">IF(MIN(IFERROR(MATCH("*PostDoc*",OFFSET('Budget Project 1'!$A$13,E25,0,ROWS(Personnel_1[]),1),0)+E25,999),IFERROR(MATCH("*PhD*",OFFSET('Budget Project 1'!$A$13,E25,0,ROWS(Personnel_1[]),1),0)+E25,999))&lt;ROWS(Personnel_1[]),MIN(IFERROR(MATCH("*PostDoc*",OFFSET('Budget Project 1'!$A$13,E25,0,ROWS(Personnel_1[]),1),0)+E25,999),IFERROR(MATCH("*PhD*",OFFSET('Budget Project 1'!$A$13,E25,0,ROWS(Personnel_1[]),1),0)+E25,999)),"")</f>
        <v/>
      </c>
      <c r="F26" s="177" t="str">
        <f ca="1">IFERROR(INDEX(Personnel_1[FTE],E26)*INDEX(Personnel_1[Months],E26)/12,"")</f>
        <v/>
      </c>
      <c r="G26" s="233"/>
      <c r="H26" s="235" t="str">
        <f ca="1">IF(IFERROR(MATCH("*researcher*",OFFSET('Budget Project 1'!$A$41,H25,0,ROWS(pers_other_inst[]),1),0)+H25,999)&lt;ROWS(pers_other_inst[]),IFERROR(MATCH("*researcher*",OFFSET('Budget Project 1'!$A$41,H25,0,ROWS(pers_other_inst[]),1),0)+H25,999),"")</f>
        <v/>
      </c>
      <c r="I26" s="241" t="str">
        <f ca="1">IF(ISERROR(IF(AND(INDEX(pers_other_inst[Months],H26)&gt;=pers_oi_min_months,INDEX(pers_other_inst[Total '#hours],H26)/INDEX(pers_other_inst[Months],H26)*12/pers_other_nrhours_year&gt;=pers_oi_minFTE)=TRUE,INDEX(pers_other_inst[Months],H26)/12,0)),"",IF(AND(INDEX(pers_other_inst[Months],H26)&gt;=pers_oi_min_months,INDEX(pers_other_inst[Total '#hours],H26)/INDEX(pers_other_inst[Months],H26)*12/pers_other_nrhours_year&gt;=pers_oi_minFTE)=TRUE,INDEX(pers_other_inst[Months],H26)/12,""))</f>
        <v/>
      </c>
      <c r="J26" s="233"/>
      <c r="K26" s="221" t="str">
        <f ca="1">IF(IFERROR(MATCH("*Non-scientific*",OFFSET('Budget Project 1'!$A$13,K25,0,ROWS(Personnel_1[]),1),0)+K25,999)&lt;ROWS(Personnel_1[]),IFERROR(MATCH("*Non-scientific*",OFFSET('Budget Project 1'!$A$13,K25,0,ROWS(Personnel_1[]),1),0)+K25,999),"")</f>
        <v/>
      </c>
      <c r="L26" s="173" t="str">
        <f ca="1">IFERROR(INDEX(Personnel_1[Amount],K26),"")</f>
        <v/>
      </c>
      <c r="M26"/>
      <c r="N26" s="221" t="str">
        <f ca="1">IF(IFERROR(MATCH("*leave*",OFFSET('Budget Project 1'!$A$13,N25,0,ROWS(Personnel_1[]),1),0)+N25,999)&lt;ROWS(Personnel_1[]),IFERROR(MATCH("*leave*",OFFSET('Budget Project 1'!$A$13,N25,0,ROWS(Personnel_1[]),1),0)+N25,999),"")</f>
        <v/>
      </c>
      <c r="O26" s="228" t="str">
        <f ca="1">IFERROR(INDEX(Personnel_1[Months],N26)*INDEX(Personnel_1[FTE],N26),"")</f>
        <v/>
      </c>
      <c r="P26"/>
      <c r="Q26" s="252" t="str">
        <f ca="1">IF(MIN(IFERROR(MATCH("*PostDoc*",OFFSET('Budget Project 1'!$A$13,E25,0,ROWS(Personnel_1[]),1),0)+E25,999),IFERROR(MATCH("*PhD*",OFFSET('Budget Project 1'!$A$13,E25,0,ROWS(Personnel_1[]),1),0)+E25,999))&lt;ROWS(Personnel_1[]),MIN(IFERROR(MATCH("*PostDoc*",OFFSET('Budget Project 1'!$A$13,E25,0,ROWS(Personnel_1[]),1),0)+E25,999),IFERROR(MATCH("*PhD*",OFFSET('Budget Project 1'!$A$13,E25,0,ROWS(Personnel_1[]),1),0)+E25,999)),"")</f>
        <v/>
      </c>
      <c r="R26" s="253" t="str">
        <f ca="1">IFERROR(INDEX(Personnel_1[Category],Q26),"")</f>
        <v/>
      </c>
      <c r="S26" s="253" t="str">
        <f ca="1">IFERROR(INDEX(Personnel_1[FTE],Q26),"")</f>
        <v/>
      </c>
      <c r="T26" s="254" t="str">
        <f ca="1">IFERROR(INDEX(Personnel_1[Months],Q26),"")</f>
        <v/>
      </c>
      <c r="U26"/>
      <c r="V26" s="252" t="str">
        <f ca="1">IF(MIN(IFERROR(MATCH("*PostDoc*",OFFSET('Budget Project 2'!$A$13,V25,0,ROWS(Personnel_2[]),1),0)+V25,999),IFERROR(MATCH("*PhD*",OFFSET('Budget Project 2'!$A$13,V25,0,ROWS(Personnel_2[]),1),0)+V25,999))&lt;ROWS(Personnel_2[]),MIN(IFERROR(MATCH("*PostDoc*",OFFSET('Budget Project 2'!$A$13,V25,0,ROWS(Personnel_2[]),1),0)+V25,999),IFERROR(MATCH("*PhD*",OFFSET('Budget Project 2'!$A$13,V25,0,ROWS(Personnel_2[]),1),0)+V25,999)),"")</f>
        <v/>
      </c>
      <c r="W26" s="253" t="str">
        <f ca="1">IFERROR(INDEX(Personnel_2[Category],V26),"")</f>
        <v/>
      </c>
      <c r="X26" s="253" t="str">
        <f ca="1">IFERROR(INDEX(Personnel_2[FTE],V26),"")</f>
        <v/>
      </c>
      <c r="Y26" s="254" t="str">
        <f ca="1">IFERROR(INDEX(Personnel_2[Months],V26),"")</f>
        <v/>
      </c>
      <c r="Z26"/>
      <c r="AA26" s="252" t="str">
        <f ca="1">IF(MIN(IFERROR(MATCH("*PostDoc*",OFFSET('Budget Project 3'!$A$13,AA25,0,ROWS(Personnel_3[]),1),0)+AA25,999),IFERROR(MATCH("*PhD*",OFFSET('Budget Project 3'!$A$13,AA25,0,ROWS(Personnel_3[]),1),0)+AA25,999))&lt;ROWS(Personnel_3[]),MIN(IFERROR(MATCH("*PostDoc*",OFFSET('Budget Project 3'!$A$13,AA25,0,ROWS(Personnel_3[]),1),0)+AA25,999),IFERROR(MATCH("*PhD*",OFFSET('Budget Project 3'!$A$13,AA25,0,ROWS(Personnel_3[]),1),0)+AA25,999)),"")</f>
        <v/>
      </c>
      <c r="AB26" s="253" t="str">
        <f ca="1">IFERROR(INDEX(Personnel_3[Category],AA26),"")</f>
        <v/>
      </c>
      <c r="AC26" s="253" t="str">
        <f ca="1">IFERROR(INDEX(Personnel_3[FTE],AA26),"")</f>
        <v/>
      </c>
      <c r="AD26" s="254" t="str">
        <f ca="1">IFERROR(INDEX(Personnel_3[Months],AA26),"")</f>
        <v/>
      </c>
      <c r="AE26"/>
      <c r="AF26"/>
      <c r="AG26"/>
      <c r="AH26"/>
      <c r="AI26"/>
      <c r="AJ26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0"/>
      <c r="CY26" s="40"/>
      <c r="CZ26" s="40"/>
      <c r="DA26" s="40"/>
      <c r="DB26" s="40"/>
      <c r="DC26" s="40"/>
      <c r="DD26" s="40"/>
      <c r="DE26" s="40"/>
      <c r="DF26" s="40"/>
    </row>
    <row r="27" spans="2:110" s="39" customFormat="1" ht="11.25" customHeight="1" outlineLevel="1" x14ac:dyDescent="0.25">
      <c r="B27" s="221" t="str">
        <f ca="1">IF(IFERROR(MATCH("*Other*",OFFSET('Budget Project 1'!$A$13,B26,0,ROWS(Personnel_1[]),1),0)+B26,999)&lt;ROWS(Personnel_1[]),IFERROR(MATCH("*Other*",OFFSET('Budget Project 1'!$A$13,B26,0,ROWS(Personnel_1[]),1),0)+B26,999),"")</f>
        <v/>
      </c>
      <c r="C27" s="173" t="str">
        <f ca="1">IFERROR(INDEX(Personnel_1[Amount],B27),"")</f>
        <v/>
      </c>
      <c r="D27" s="44"/>
      <c r="E27" s="221" t="str">
        <f ca="1">IF(MIN(IFERROR(MATCH("*PostDoc*",OFFSET('Budget Project 1'!$A$13,E26,0,ROWS(Personnel_1[]),1),0)+E26,999),IFERROR(MATCH("*PhD*",OFFSET('Budget Project 1'!$A$13,E26,0,ROWS(Personnel_1[]),1),0)+E26,999))&lt;ROWS(Personnel_1[]),MIN(IFERROR(MATCH("*PostDoc*",OFFSET('Budget Project 1'!$A$13,E26,0,ROWS(Personnel_1[]),1),0)+E26,999),IFERROR(MATCH("*PhD*",OFFSET('Budget Project 1'!$A$13,E26,0,ROWS(Personnel_1[]),1),0)+E26,999)),"")</f>
        <v/>
      </c>
      <c r="F27" s="177" t="str">
        <f ca="1">IFERROR(INDEX(Personnel_1[FTE],E27)*INDEX(Personnel_1[Months],E27)/12,"")</f>
        <v/>
      </c>
      <c r="G27" s="233"/>
      <c r="H27" s="235" t="str">
        <f ca="1">IF(IFERROR(MATCH("*researcher*",OFFSET('Budget Project 1'!$A$41,H26,0,ROWS(pers_other_inst[]),1),0)+H26,999)&lt;ROWS(pers_other_inst[]),IFERROR(MATCH("*researcher*",OFFSET('Budget Project 1'!$A$41,H26,0,ROWS(pers_other_inst[]),1),0)+H26,999),"")</f>
        <v/>
      </c>
      <c r="I27" s="241" t="str">
        <f ca="1">IF(ISERROR(IF(AND(INDEX(pers_other_inst[Months],H27)&gt;=pers_oi_min_months,INDEX(pers_other_inst[Total '#hours],H27)/INDEX(pers_other_inst[Months],H27)*12/pers_other_nrhours_year&gt;=pers_oi_minFTE)=TRUE,INDEX(pers_other_inst[Months],H27)/12,0)),"",IF(AND(INDEX(pers_other_inst[Months],H27)&gt;=pers_oi_min_months,INDEX(pers_other_inst[Total '#hours],H27)/INDEX(pers_other_inst[Months],H27)*12/pers_other_nrhours_year&gt;=pers_oi_minFTE)=TRUE,INDEX(pers_other_inst[Months],H27)/12,""))</f>
        <v/>
      </c>
      <c r="J27" s="233"/>
      <c r="K27" s="221" t="str">
        <f ca="1">IF(IFERROR(MATCH("*Non-scientific*",OFFSET('Budget Project 1'!$A$13,K26,0,ROWS(Personnel_1[]),1),0)+K26,999)&lt;ROWS(Personnel_1[]),IFERROR(MATCH("*Non-scientific*",OFFSET('Budget Project 1'!$A$13,K26,0,ROWS(Personnel_1[]),1),0)+K26,999),"")</f>
        <v/>
      </c>
      <c r="L27" s="173" t="str">
        <f ca="1">IFERROR(INDEX(Personnel_1[Amount],K27),"")</f>
        <v/>
      </c>
      <c r="M27"/>
      <c r="N27" s="221" t="str">
        <f ca="1">IF(IFERROR(MATCH("*leave*",OFFSET('Budget Project 1'!$A$13,N26,0,ROWS(Personnel_1[]),1),0)+N26,999)&lt;ROWS(Personnel_1[]),IFERROR(MATCH("*leave*",OFFSET('Budget Project 1'!$A$13,N26,0,ROWS(Personnel_1[]),1),0)+N26,999),"")</f>
        <v/>
      </c>
      <c r="O27" s="228" t="str">
        <f ca="1">IFERROR(INDEX(Personnel_1[Months],N27)*INDEX(Personnel_1[FTE],N27),"")</f>
        <v/>
      </c>
      <c r="P27"/>
      <c r="Q27" s="252" t="str">
        <f ca="1">IF(MIN(IFERROR(MATCH("*PostDoc*",OFFSET('Budget Project 1'!$A$13,E26,0,ROWS(Personnel_1[]),1),0)+E26,999),IFERROR(MATCH("*PhD*",OFFSET('Budget Project 1'!$A$13,E26,0,ROWS(Personnel_1[]),1),0)+E26,999))&lt;ROWS(Personnel_1[]),MIN(IFERROR(MATCH("*PostDoc*",OFFSET('Budget Project 1'!$A$13,E26,0,ROWS(Personnel_1[]),1),0)+E26,999),IFERROR(MATCH("*PhD*",OFFSET('Budget Project 1'!$A$13,E26,0,ROWS(Personnel_1[]),1),0)+E26,999)),"")</f>
        <v/>
      </c>
      <c r="R27" s="253" t="str">
        <f ca="1">IFERROR(INDEX(Personnel_1[Category],Q27),"")</f>
        <v/>
      </c>
      <c r="S27" s="253" t="str">
        <f ca="1">IFERROR(INDEX(Personnel_1[FTE],Q27),"")</f>
        <v/>
      </c>
      <c r="T27" s="254" t="str">
        <f ca="1">IFERROR(INDEX(Personnel_1[Months],Q27),"")</f>
        <v/>
      </c>
      <c r="U27"/>
      <c r="V27" s="252" t="str">
        <f ca="1">IF(MIN(IFERROR(MATCH("*PostDoc*",OFFSET('Budget Project 2'!$A$13,V26,0,ROWS(Personnel_2[]),1),0)+V26,999),IFERROR(MATCH("*PhD*",OFFSET('Budget Project 2'!$A$13,V26,0,ROWS(Personnel_2[]),1),0)+V26,999))&lt;ROWS(Personnel_2[]),MIN(IFERROR(MATCH("*PostDoc*",OFFSET('Budget Project 2'!$A$13,V26,0,ROWS(Personnel_2[]),1),0)+V26,999),IFERROR(MATCH("*PhD*",OFFSET('Budget Project 2'!$A$13,V26,0,ROWS(Personnel_2[]),1),0)+V26,999)),"")</f>
        <v/>
      </c>
      <c r="W27" s="253" t="str">
        <f ca="1">IFERROR(INDEX(Personnel_2[Category],V27),"")</f>
        <v/>
      </c>
      <c r="X27" s="253" t="str">
        <f ca="1">IFERROR(INDEX(Personnel_2[FTE],V27),"")</f>
        <v/>
      </c>
      <c r="Y27" s="254" t="str">
        <f ca="1">IFERROR(INDEX(Personnel_2[Months],V27),"")</f>
        <v/>
      </c>
      <c r="Z27"/>
      <c r="AA27" s="252" t="str">
        <f ca="1">IF(MIN(IFERROR(MATCH("*PostDoc*",OFFSET('Budget Project 3'!$A$13,AA26,0,ROWS(Personnel_3[]),1),0)+AA26,999),IFERROR(MATCH("*PhD*",OFFSET('Budget Project 3'!$A$13,AA26,0,ROWS(Personnel_3[]),1),0)+AA26,999))&lt;ROWS(Personnel_3[]),MIN(IFERROR(MATCH("*PostDoc*",OFFSET('Budget Project 3'!$A$13,AA26,0,ROWS(Personnel_3[]),1),0)+AA26,999),IFERROR(MATCH("*PhD*",OFFSET('Budget Project 3'!$A$13,AA26,0,ROWS(Personnel_3[]),1),0)+AA26,999)),"")</f>
        <v/>
      </c>
      <c r="AB27" s="253" t="str">
        <f ca="1">IFERROR(INDEX(Personnel_3[Category],AA27),"")</f>
        <v/>
      </c>
      <c r="AC27" s="253" t="str">
        <f ca="1">IFERROR(INDEX(Personnel_3[FTE],AA27),"")</f>
        <v/>
      </c>
      <c r="AD27" s="254" t="str">
        <f ca="1">IFERROR(INDEX(Personnel_3[Months],AA27),"")</f>
        <v/>
      </c>
      <c r="AE27"/>
      <c r="AF27"/>
      <c r="AG27"/>
      <c r="AH27"/>
      <c r="AI27"/>
      <c r="AJ27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0"/>
      <c r="CY27" s="40"/>
      <c r="CZ27" s="40"/>
      <c r="DA27" s="40"/>
      <c r="DB27" s="40"/>
      <c r="DC27" s="40"/>
      <c r="DD27" s="40"/>
      <c r="DE27" s="40"/>
      <c r="DF27" s="40"/>
    </row>
    <row r="28" spans="2:110" s="39" customFormat="1" ht="11.25" customHeight="1" outlineLevel="1" x14ac:dyDescent="0.25">
      <c r="B28" s="221" t="str">
        <f ca="1">IF(IFERROR(MATCH("*Other*",OFFSET('Budget Project 1'!$A$13,B27,0,ROWS(Personnel_1[]),1),0)+B27,999)&lt;ROWS(Personnel_1[]),IFERROR(MATCH("*Other*",OFFSET('Budget Project 1'!$A$13,B27,0,ROWS(Personnel_1[]),1),0)+B27,999),"")</f>
        <v/>
      </c>
      <c r="C28" s="173" t="str">
        <f ca="1">IFERROR(INDEX(Personnel_1[Amount],B28),"")</f>
        <v/>
      </c>
      <c r="D28" s="44"/>
      <c r="E28" s="221" t="str">
        <f ca="1">IF(MIN(IFERROR(MATCH("*PostDoc*",OFFSET('Budget Project 1'!$A$13,E27,0,ROWS(Personnel_1[]),1),0)+E27,999),IFERROR(MATCH("*PhD*",OFFSET('Budget Project 1'!$A$13,E27,0,ROWS(Personnel_1[]),1),0)+E27,999))&lt;ROWS(Personnel_1[]),MIN(IFERROR(MATCH("*PostDoc*",OFFSET('Budget Project 1'!$A$13,E27,0,ROWS(Personnel_1[]),1),0)+E27,999),IFERROR(MATCH("*PhD*",OFFSET('Budget Project 1'!$A$13,E27,0,ROWS(Personnel_1[]),1),0)+E27,999)),"")</f>
        <v/>
      </c>
      <c r="F28" s="177" t="str">
        <f ca="1">IFERROR(INDEX(Personnel_1[FTE],E28)*INDEX(Personnel_1[Months],E28)/12,"")</f>
        <v/>
      </c>
      <c r="G28" s="233"/>
      <c r="H28" s="235" t="str">
        <f ca="1">IF(IFERROR(MATCH("*researcher*",OFFSET('Budget Project 1'!$A$41,H27,0,ROWS(pers_other_inst[]),1),0)+H27,999)&lt;ROWS(pers_other_inst[]),IFERROR(MATCH("*researcher*",OFFSET('Budget Project 1'!$A$41,H27,0,ROWS(pers_other_inst[]),1),0)+H27,999),"")</f>
        <v/>
      </c>
      <c r="I28" s="241" t="str">
        <f ca="1">IF(ISERROR(IF(AND(INDEX(pers_other_inst[Months],H28)&gt;=pers_oi_min_months,INDEX(pers_other_inst[Total '#hours],H28)/INDEX(pers_other_inst[Months],H28)*12/pers_other_nrhours_year&gt;=pers_oi_minFTE)=TRUE,INDEX(pers_other_inst[Months],H28)/12,0)),"",IF(AND(INDEX(pers_other_inst[Months],H28)&gt;=pers_oi_min_months,INDEX(pers_other_inst[Total '#hours],H28)/INDEX(pers_other_inst[Months],H28)*12/pers_other_nrhours_year&gt;=pers_oi_minFTE)=TRUE,INDEX(pers_other_inst[Months],H28)/12,""))</f>
        <v/>
      </c>
      <c r="J28" s="233"/>
      <c r="K28" s="221" t="str">
        <f ca="1">IF(IFERROR(MATCH("*Non-scientific*",OFFSET('Budget Project 1'!$A$13,K27,0,ROWS(Personnel_1[]),1),0)+K27,999)&lt;ROWS(Personnel_1[]),IFERROR(MATCH("*Non-scientific*",OFFSET('Budget Project 1'!$A$13,K27,0,ROWS(Personnel_1[]),1),0)+K27,999),"")</f>
        <v/>
      </c>
      <c r="L28" s="173" t="str">
        <f ca="1">IFERROR(INDEX(Personnel_1[Amount],K28),"")</f>
        <v/>
      </c>
      <c r="M28"/>
      <c r="N28" s="221" t="str">
        <f ca="1">IF(IFERROR(MATCH("*leave*",OFFSET('Budget Project 1'!$A$13,N27,0,ROWS(Personnel_1[]),1),0)+N27,999)&lt;ROWS(Personnel_1[]),IFERROR(MATCH("*leave*",OFFSET('Budget Project 1'!$A$13,N27,0,ROWS(Personnel_1[]),1),0)+N27,999),"")</f>
        <v/>
      </c>
      <c r="O28" s="228" t="str">
        <f ca="1">IFERROR(INDEX(Personnel_1[Months],N28)*INDEX(Personnel_1[FTE],N28),"")</f>
        <v/>
      </c>
      <c r="P28"/>
      <c r="Q28" s="252" t="str">
        <f ca="1">IF(MIN(IFERROR(MATCH("*PostDoc*",OFFSET('Budget Project 1'!$A$13,E27,0,ROWS(Personnel_1[]),1),0)+E27,999),IFERROR(MATCH("*PhD*",OFFSET('Budget Project 1'!$A$13,E27,0,ROWS(Personnel_1[]),1),0)+E27,999))&lt;ROWS(Personnel_1[]),MIN(IFERROR(MATCH("*PostDoc*",OFFSET('Budget Project 1'!$A$13,E27,0,ROWS(Personnel_1[]),1),0)+E27,999),IFERROR(MATCH("*PhD*",OFFSET('Budget Project 1'!$A$13,E27,0,ROWS(Personnel_1[]),1),0)+E27,999)),"")</f>
        <v/>
      </c>
      <c r="R28" s="253" t="str">
        <f ca="1">IFERROR(INDEX(Personnel_1[Category],Q28),"")</f>
        <v/>
      </c>
      <c r="S28" s="253" t="str">
        <f ca="1">IFERROR(INDEX(Personnel_1[FTE],Q28),"")</f>
        <v/>
      </c>
      <c r="T28" s="254" t="str">
        <f ca="1">IFERROR(INDEX(Personnel_1[Months],Q28),"")</f>
        <v/>
      </c>
      <c r="U28"/>
      <c r="V28" s="252" t="str">
        <f ca="1">IF(MIN(IFERROR(MATCH("*PostDoc*",OFFSET('Budget Project 2'!$A$13,V27,0,ROWS(Personnel_2[]),1),0)+V27,999),IFERROR(MATCH("*PhD*",OFFSET('Budget Project 2'!$A$13,V27,0,ROWS(Personnel_2[]),1),0)+V27,999))&lt;ROWS(Personnel_2[]),MIN(IFERROR(MATCH("*PostDoc*",OFFSET('Budget Project 2'!$A$13,V27,0,ROWS(Personnel_2[]),1),0)+V27,999),IFERROR(MATCH("*PhD*",OFFSET('Budget Project 2'!$A$13,V27,0,ROWS(Personnel_2[]),1),0)+V27,999)),"")</f>
        <v/>
      </c>
      <c r="W28" s="253" t="str">
        <f ca="1">IFERROR(INDEX(Personnel_2[Category],V28),"")</f>
        <v/>
      </c>
      <c r="X28" s="253" t="str">
        <f ca="1">IFERROR(INDEX(Personnel_2[FTE],V28),"")</f>
        <v/>
      </c>
      <c r="Y28" s="254" t="str">
        <f ca="1">IFERROR(INDEX(Personnel_2[Months],V28),"")</f>
        <v/>
      </c>
      <c r="Z28"/>
      <c r="AA28" s="252" t="str">
        <f ca="1">IF(MIN(IFERROR(MATCH("*PostDoc*",OFFSET('Budget Project 3'!$A$13,AA27,0,ROWS(Personnel_3[]),1),0)+AA27,999),IFERROR(MATCH("*PhD*",OFFSET('Budget Project 3'!$A$13,AA27,0,ROWS(Personnel_3[]),1),0)+AA27,999))&lt;ROWS(Personnel_3[]),MIN(IFERROR(MATCH("*PostDoc*",OFFSET('Budget Project 3'!$A$13,AA27,0,ROWS(Personnel_3[]),1),0)+AA27,999),IFERROR(MATCH("*PhD*",OFFSET('Budget Project 3'!$A$13,AA27,0,ROWS(Personnel_3[]),1),0)+AA27,999)),"")</f>
        <v/>
      </c>
      <c r="AB28" s="253" t="str">
        <f ca="1">IFERROR(INDEX(Personnel_3[Category],AA28),"")</f>
        <v/>
      </c>
      <c r="AC28" s="253" t="str">
        <f ca="1">IFERROR(INDEX(Personnel_3[FTE],AA28),"")</f>
        <v/>
      </c>
      <c r="AD28" s="254" t="str">
        <f ca="1">IFERROR(INDEX(Personnel_3[Months],AA28),"")</f>
        <v/>
      </c>
      <c r="AE28"/>
      <c r="AF28"/>
      <c r="AG28"/>
      <c r="AH28"/>
      <c r="AI28"/>
      <c r="AJ28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0"/>
      <c r="CY28" s="40"/>
      <c r="CZ28" s="40"/>
      <c r="DA28" s="40"/>
      <c r="DB28" s="40"/>
      <c r="DC28" s="40"/>
      <c r="DD28" s="40"/>
      <c r="DE28" s="40"/>
      <c r="DF28" s="40"/>
    </row>
    <row r="29" spans="2:110" s="39" customFormat="1" ht="11.25" customHeight="1" outlineLevel="1" x14ac:dyDescent="0.25">
      <c r="B29" s="221" t="str">
        <f ca="1">IF(IFERROR(MATCH("*Other*",OFFSET('Budget Project 1'!$A$13,B28,0,ROWS(Personnel_1[]),1),0)+B28,999)&lt;ROWS(Personnel_1[]),IFERROR(MATCH("*Other*",OFFSET('Budget Project 1'!$A$13,B28,0,ROWS(Personnel_1[]),1),0)+B28,999),"")</f>
        <v/>
      </c>
      <c r="C29" s="173" t="str">
        <f ca="1">IFERROR(INDEX(Personnel_1[Amount],B29),"")</f>
        <v/>
      </c>
      <c r="D29" s="44"/>
      <c r="E29" s="221" t="str">
        <f ca="1">IF(MIN(IFERROR(MATCH("*PostDoc*",OFFSET('Budget Project 1'!$A$13,E28,0,ROWS(Personnel_1[]),1),0)+E28,999),IFERROR(MATCH("*PhD*",OFFSET('Budget Project 1'!$A$13,E28,0,ROWS(Personnel_1[]),1),0)+E28,999))&lt;ROWS(Personnel_1[]),MIN(IFERROR(MATCH("*PostDoc*",OFFSET('Budget Project 1'!$A$13,E28,0,ROWS(Personnel_1[]),1),0)+E28,999),IFERROR(MATCH("*PhD*",OFFSET('Budget Project 1'!$A$13,E28,0,ROWS(Personnel_1[]),1),0)+E28,999)),"")</f>
        <v/>
      </c>
      <c r="F29" s="177" t="str">
        <f ca="1">IFERROR(INDEX(Personnel_1[FTE],E29)*INDEX(Personnel_1[Months],E29)/12,"")</f>
        <v/>
      </c>
      <c r="G29" s="233"/>
      <c r="H29" s="235" t="str">
        <f ca="1">IF(IFERROR(MATCH("*researcher*",OFFSET('Budget Project 1'!$A$41,H28,0,ROWS(pers_other_inst[]),1),0)+H28,999)&lt;ROWS(pers_other_inst[]),IFERROR(MATCH("*researcher*",OFFSET('Budget Project 1'!$A$41,H28,0,ROWS(pers_other_inst[]),1),0)+H28,999),"")</f>
        <v/>
      </c>
      <c r="I29" s="241" t="str">
        <f ca="1">IF(ISERROR(IF(AND(INDEX(pers_other_inst[Months],H29)&gt;=pers_oi_min_months,INDEX(pers_other_inst[Total '#hours],H29)/INDEX(pers_other_inst[Months],H29)*12/pers_other_nrhours_year&gt;=pers_oi_minFTE)=TRUE,INDEX(pers_other_inst[Months],H29)/12,0)),"",IF(AND(INDEX(pers_other_inst[Months],H29)&gt;=pers_oi_min_months,INDEX(pers_other_inst[Total '#hours],H29)/INDEX(pers_other_inst[Months],H29)*12/pers_other_nrhours_year&gt;=pers_oi_minFTE)=TRUE,INDEX(pers_other_inst[Months],H29)/12,""))</f>
        <v/>
      </c>
      <c r="J29" s="233"/>
      <c r="K29" s="221" t="str">
        <f ca="1">IF(IFERROR(MATCH("*Non-scientific*",OFFSET('Budget Project 1'!$A$13,K28,0,ROWS(Personnel_1[]),1),0)+K28,999)&lt;ROWS(Personnel_1[]),IFERROR(MATCH("*Non-scientific*",OFFSET('Budget Project 1'!$A$13,K28,0,ROWS(Personnel_1[]),1),0)+K28,999),"")</f>
        <v/>
      </c>
      <c r="L29" s="173" t="str">
        <f ca="1">IFERROR(INDEX(Personnel_1[Amount],K29),"")</f>
        <v/>
      </c>
      <c r="M29"/>
      <c r="N29" s="221" t="str">
        <f ca="1">IF(IFERROR(MATCH("*leave*",OFFSET('Budget Project 1'!$A$13,N28,0,ROWS(Personnel_1[]),1),0)+N28,999)&lt;ROWS(Personnel_1[]),IFERROR(MATCH("*leave*",OFFSET('Budget Project 1'!$A$13,N28,0,ROWS(Personnel_1[]),1),0)+N28,999),"")</f>
        <v/>
      </c>
      <c r="O29" s="228" t="str">
        <f ca="1">IFERROR(INDEX(Personnel_1[Months],N29)*INDEX(Personnel_1[FTE],N29),"")</f>
        <v/>
      </c>
      <c r="P29"/>
      <c r="Q29" s="252" t="str">
        <f ca="1">IF(MIN(IFERROR(MATCH("*PostDoc*",OFFSET('Budget Project 1'!$A$13,E28,0,ROWS(Personnel_1[]),1),0)+E28,999),IFERROR(MATCH("*PhD*",OFFSET('Budget Project 1'!$A$13,E28,0,ROWS(Personnel_1[]),1),0)+E28,999))&lt;ROWS(Personnel_1[]),MIN(IFERROR(MATCH("*PostDoc*",OFFSET('Budget Project 1'!$A$13,E28,0,ROWS(Personnel_1[]),1),0)+E28,999),IFERROR(MATCH("*PhD*",OFFSET('Budget Project 1'!$A$13,E28,0,ROWS(Personnel_1[]),1),0)+E28,999)),"")</f>
        <v/>
      </c>
      <c r="R29" s="253" t="str">
        <f ca="1">IFERROR(INDEX(Personnel_1[Category],Q29),"")</f>
        <v/>
      </c>
      <c r="S29" s="253" t="str">
        <f ca="1">IFERROR(INDEX(Personnel_1[FTE],Q29),"")</f>
        <v/>
      </c>
      <c r="T29" s="254" t="str">
        <f ca="1">IFERROR(INDEX(Personnel_1[Months],Q29),"")</f>
        <v/>
      </c>
      <c r="U29"/>
      <c r="V29" s="252" t="str">
        <f ca="1">IF(MIN(IFERROR(MATCH("*PostDoc*",OFFSET('Budget Project 2'!$A$13,V28,0,ROWS(Personnel_2[]),1),0)+V28,999),IFERROR(MATCH("*PhD*",OFFSET('Budget Project 2'!$A$13,V28,0,ROWS(Personnel_2[]),1),0)+V28,999))&lt;ROWS(Personnel_2[]),MIN(IFERROR(MATCH("*PostDoc*",OFFSET('Budget Project 2'!$A$13,V28,0,ROWS(Personnel_2[]),1),0)+V28,999),IFERROR(MATCH("*PhD*",OFFSET('Budget Project 2'!$A$13,V28,0,ROWS(Personnel_2[]),1),0)+V28,999)),"")</f>
        <v/>
      </c>
      <c r="W29" s="253" t="str">
        <f ca="1">IFERROR(INDEX(Personnel_2[Category],V29),"")</f>
        <v/>
      </c>
      <c r="X29" s="253" t="str">
        <f ca="1">IFERROR(INDEX(Personnel_2[FTE],V29),"")</f>
        <v/>
      </c>
      <c r="Y29" s="254" t="str">
        <f ca="1">IFERROR(INDEX(Personnel_2[Months],V29),"")</f>
        <v/>
      </c>
      <c r="Z29"/>
      <c r="AA29" s="252" t="str">
        <f ca="1">IF(MIN(IFERROR(MATCH("*PostDoc*",OFFSET('Budget Project 3'!$A$13,AA28,0,ROWS(Personnel_3[]),1),0)+AA28,999),IFERROR(MATCH("*PhD*",OFFSET('Budget Project 3'!$A$13,AA28,0,ROWS(Personnel_3[]),1),0)+AA28,999))&lt;ROWS(Personnel_3[]),MIN(IFERROR(MATCH("*PostDoc*",OFFSET('Budget Project 3'!$A$13,AA28,0,ROWS(Personnel_3[]),1),0)+AA28,999),IFERROR(MATCH("*PhD*",OFFSET('Budget Project 3'!$A$13,AA28,0,ROWS(Personnel_3[]),1),0)+AA28,999)),"")</f>
        <v/>
      </c>
      <c r="AB29" s="253" t="str">
        <f ca="1">IFERROR(INDEX(Personnel_3[Category],AA29),"")</f>
        <v/>
      </c>
      <c r="AC29" s="253" t="str">
        <f ca="1">IFERROR(INDEX(Personnel_3[FTE],AA29),"")</f>
        <v/>
      </c>
      <c r="AD29" s="254" t="str">
        <f ca="1">IFERROR(INDEX(Personnel_3[Months],AA29),"")</f>
        <v/>
      </c>
      <c r="AE29"/>
      <c r="AF29"/>
      <c r="AG29"/>
      <c r="AH29"/>
      <c r="AI29"/>
      <c r="AJ29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0"/>
      <c r="CY29" s="40"/>
      <c r="CZ29" s="40"/>
      <c r="DA29" s="40"/>
      <c r="DB29" s="40"/>
      <c r="DC29" s="40"/>
      <c r="DD29" s="40"/>
      <c r="DE29" s="40"/>
      <c r="DF29" s="40"/>
    </row>
    <row r="30" spans="2:110" s="39" customFormat="1" ht="11.25" customHeight="1" outlineLevel="1" x14ac:dyDescent="0.25">
      <c r="B30" s="221" t="str">
        <f ca="1">IF(IFERROR(MATCH("*Other*",OFFSET('Budget Project 1'!$A$13,B29,0,ROWS(Personnel_1[]),1),0)+B29,999)&lt;ROWS(Personnel_1[]),IFERROR(MATCH("*Other*",OFFSET('Budget Project 1'!$A$13,B29,0,ROWS(Personnel_1[]),1),0)+B29,999),"")</f>
        <v/>
      </c>
      <c r="C30" s="173" t="str">
        <f ca="1">IFERROR(INDEX(Personnel_1[Amount],B30),"")</f>
        <v/>
      </c>
      <c r="D30" s="44"/>
      <c r="E30" s="221" t="str">
        <f ca="1">IF(MIN(IFERROR(MATCH("*PostDoc*",OFFSET('Budget Project 1'!$A$13,E29,0,ROWS(Personnel_1[]),1),0)+E29,999),IFERROR(MATCH("*PhD*",OFFSET('Budget Project 1'!$A$13,E29,0,ROWS(Personnel_1[]),1),0)+E29,999))&lt;ROWS(Personnel_1[]),MIN(IFERROR(MATCH("*PostDoc*",OFFSET('Budget Project 1'!$A$13,E29,0,ROWS(Personnel_1[]),1),0)+E29,999),IFERROR(MATCH("*PhD*",OFFSET('Budget Project 1'!$A$13,E29,0,ROWS(Personnel_1[]),1),0)+E29,999)),"")</f>
        <v/>
      </c>
      <c r="F30" s="177" t="str">
        <f ca="1">IFERROR(INDEX(Personnel_1[FTE],E30)*INDEX(Personnel_1[Months],E30)/12,"")</f>
        <v/>
      </c>
      <c r="G30" s="233"/>
      <c r="H30" s="235" t="str">
        <f ca="1">IF(IFERROR(MATCH("*researcher*",OFFSET('Budget Project 1'!$A$41,H29,0,ROWS(pers_other_inst[]),1),0)+H29,999)&lt;ROWS(pers_other_inst[]),IFERROR(MATCH("*researcher*",OFFSET('Budget Project 1'!$A$41,H29,0,ROWS(pers_other_inst[]),1),0)+H29,999),"")</f>
        <v/>
      </c>
      <c r="I30" s="241" t="str">
        <f ca="1">IF(ISERROR(IF(AND(INDEX(pers_other_inst[Months],H30)&gt;=pers_oi_min_months,INDEX(pers_other_inst[Total '#hours],H30)/INDEX(pers_other_inst[Months],H30)*12/pers_other_nrhours_year&gt;=pers_oi_minFTE)=TRUE,INDEX(pers_other_inst[Months],H30)/12,0)),"",IF(AND(INDEX(pers_other_inst[Months],H30)&gt;=pers_oi_min_months,INDEX(pers_other_inst[Total '#hours],H30)/INDEX(pers_other_inst[Months],H30)*12/pers_other_nrhours_year&gt;=pers_oi_minFTE)=TRUE,INDEX(pers_other_inst[Months],H30)/12,""))</f>
        <v/>
      </c>
      <c r="J30" s="233"/>
      <c r="K30" s="221" t="str">
        <f ca="1">IF(IFERROR(MATCH("*Non-scientific*",OFFSET('Budget Project 1'!$A$13,K29,0,ROWS(Personnel_1[]),1),0)+K29,999)&lt;ROWS(Personnel_1[]),IFERROR(MATCH("*Non-scientific*",OFFSET('Budget Project 1'!$A$13,K29,0,ROWS(Personnel_1[]),1),0)+K29,999),"")</f>
        <v/>
      </c>
      <c r="L30" s="173" t="str">
        <f ca="1">IFERROR(INDEX(Personnel_1[Amount],K30),"")</f>
        <v/>
      </c>
      <c r="M30"/>
      <c r="N30" s="221" t="str">
        <f ca="1">IF(IFERROR(MATCH("*leave*",OFFSET('Budget Project 1'!$A$13,N29,0,ROWS(Personnel_1[]),1),0)+N29,999)&lt;ROWS(Personnel_1[]),IFERROR(MATCH("*leave*",OFFSET('Budget Project 1'!$A$13,N29,0,ROWS(Personnel_1[]),1),0)+N29,999),"")</f>
        <v/>
      </c>
      <c r="O30" s="228" t="str">
        <f ca="1">IFERROR(INDEX(Personnel_1[Months],N30)*INDEX(Personnel_1[FTE],N30),"")</f>
        <v/>
      </c>
      <c r="P30"/>
      <c r="Q30" s="252" t="str">
        <f ca="1">IF(MIN(IFERROR(MATCH("*PostDoc*",OFFSET('Budget Project 1'!$A$13,E29,0,ROWS(Personnel_1[]),1),0)+E29,999),IFERROR(MATCH("*PhD*",OFFSET('Budget Project 1'!$A$13,E29,0,ROWS(Personnel_1[]),1),0)+E29,999))&lt;ROWS(Personnel_1[]),MIN(IFERROR(MATCH("*PostDoc*",OFFSET('Budget Project 1'!$A$13,E29,0,ROWS(Personnel_1[]),1),0)+E29,999),IFERROR(MATCH("*PhD*",OFFSET('Budget Project 1'!$A$13,E29,0,ROWS(Personnel_1[]),1),0)+E29,999)),"")</f>
        <v/>
      </c>
      <c r="R30" s="253" t="str">
        <f ca="1">IFERROR(INDEX(Personnel_1[Category],Q30),"")</f>
        <v/>
      </c>
      <c r="S30" s="253" t="str">
        <f ca="1">IFERROR(INDEX(Personnel_1[FTE],Q30),"")</f>
        <v/>
      </c>
      <c r="T30" s="254" t="str">
        <f ca="1">IFERROR(INDEX(Personnel_1[Months],Q30),"")</f>
        <v/>
      </c>
      <c r="U30"/>
      <c r="V30" s="252" t="str">
        <f ca="1">IF(MIN(IFERROR(MATCH("*PostDoc*",OFFSET('Budget Project 2'!$A$13,V29,0,ROWS(Personnel_2[]),1),0)+V29,999),IFERROR(MATCH("*PhD*",OFFSET('Budget Project 2'!$A$13,V29,0,ROWS(Personnel_2[]),1),0)+V29,999))&lt;ROWS(Personnel_2[]),MIN(IFERROR(MATCH("*PostDoc*",OFFSET('Budget Project 2'!$A$13,V29,0,ROWS(Personnel_2[]),1),0)+V29,999),IFERROR(MATCH("*PhD*",OFFSET('Budget Project 2'!$A$13,V29,0,ROWS(Personnel_2[]),1),0)+V29,999)),"")</f>
        <v/>
      </c>
      <c r="W30" s="253" t="str">
        <f ca="1">IFERROR(INDEX(Personnel_2[Category],V30),"")</f>
        <v/>
      </c>
      <c r="X30" s="253" t="str">
        <f ca="1">IFERROR(INDEX(Personnel_2[FTE],V30),"")</f>
        <v/>
      </c>
      <c r="Y30" s="254" t="str">
        <f ca="1">IFERROR(INDEX(Personnel_2[Months],V30),"")</f>
        <v/>
      </c>
      <c r="Z30"/>
      <c r="AA30" s="252" t="str">
        <f ca="1">IF(MIN(IFERROR(MATCH("*PostDoc*",OFFSET('Budget Project 3'!$A$13,AA29,0,ROWS(Personnel_3[]),1),0)+AA29,999),IFERROR(MATCH("*PhD*",OFFSET('Budget Project 3'!$A$13,AA29,0,ROWS(Personnel_3[]),1),0)+AA29,999))&lt;ROWS(Personnel_3[]),MIN(IFERROR(MATCH("*PostDoc*",OFFSET('Budget Project 3'!$A$13,AA29,0,ROWS(Personnel_3[]),1),0)+AA29,999),IFERROR(MATCH("*PhD*",OFFSET('Budget Project 3'!$A$13,AA29,0,ROWS(Personnel_3[]),1),0)+AA29,999)),"")</f>
        <v/>
      </c>
      <c r="AB30" s="253" t="str">
        <f ca="1">IFERROR(INDEX(Personnel_3[Category],AA30),"")</f>
        <v/>
      </c>
      <c r="AC30" s="253" t="str">
        <f ca="1">IFERROR(INDEX(Personnel_3[FTE],AA30),"")</f>
        <v/>
      </c>
      <c r="AD30" s="254" t="str">
        <f ca="1">IFERROR(INDEX(Personnel_3[Months],AA30),"")</f>
        <v/>
      </c>
      <c r="AE30"/>
      <c r="AF30"/>
      <c r="AG30"/>
      <c r="AH30"/>
      <c r="AI30"/>
      <c r="AJ30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0"/>
      <c r="CY30" s="40"/>
      <c r="CZ30" s="40"/>
      <c r="DA30" s="40"/>
      <c r="DB30" s="40"/>
      <c r="DC30" s="40"/>
      <c r="DD30" s="40"/>
      <c r="DE30" s="40"/>
      <c r="DF30" s="40"/>
    </row>
    <row r="31" spans="2:110" s="39" customFormat="1" ht="11.25" customHeight="1" outlineLevel="1" x14ac:dyDescent="0.25">
      <c r="B31" s="221" t="str">
        <f ca="1">IF(IFERROR(MATCH("*Other*",OFFSET('Budget Project 1'!$A$13,B30,0,ROWS(Personnel_1[]),1),0)+B30,999)&lt;ROWS(Personnel_1[]),IFERROR(MATCH("*Other*",OFFSET('Budget Project 1'!$A$13,B30,0,ROWS(Personnel_1[]),1),0)+B30,999),"")</f>
        <v/>
      </c>
      <c r="C31" s="173" t="str">
        <f ca="1">IFERROR(INDEX(Personnel_1[Amount],B31),"")</f>
        <v/>
      </c>
      <c r="D31" s="44"/>
      <c r="E31" s="221" t="str">
        <f ca="1">IF(MIN(IFERROR(MATCH("*PostDoc*",OFFSET('Budget Project 1'!$A$13,E30,0,ROWS(Personnel_1[]),1),0)+E30,999),IFERROR(MATCH("*PhD*",OFFSET('Budget Project 1'!$A$13,E30,0,ROWS(Personnel_1[]),1),0)+E30,999))&lt;ROWS(Personnel_1[]),MIN(IFERROR(MATCH("*PostDoc*",OFFSET('Budget Project 1'!$A$13,E30,0,ROWS(Personnel_1[]),1),0)+E30,999),IFERROR(MATCH("*PhD*",OFFSET('Budget Project 1'!$A$13,E30,0,ROWS(Personnel_1[]),1),0)+E30,999)),"")</f>
        <v/>
      </c>
      <c r="F31" s="177" t="str">
        <f ca="1">IFERROR(INDEX(Personnel_1[FTE],E31)*INDEX(Personnel_1[Months],E31)/12,"")</f>
        <v/>
      </c>
      <c r="G31" s="233"/>
      <c r="H31" s="235" t="str">
        <f ca="1">IF(IFERROR(MATCH("*researcher*",OFFSET('Budget Project 1'!$A$41,H30,0,ROWS(pers_other_inst[]),1),0)+H30,999)&lt;ROWS(pers_other_inst[]),IFERROR(MATCH("*researcher*",OFFSET('Budget Project 1'!$A$41,H30,0,ROWS(pers_other_inst[]),1),0)+H30,999),"")</f>
        <v/>
      </c>
      <c r="I31" s="241" t="str">
        <f ca="1">IF(ISERROR(IF(AND(INDEX(pers_other_inst[Months],H31)&gt;=pers_oi_min_months,INDEX(pers_other_inst[Total '#hours],H31)/INDEX(pers_other_inst[Months],H31)*12/pers_other_nrhours_year&gt;=pers_oi_minFTE)=TRUE,INDEX(pers_other_inst[Months],H31)/12,0)),"",IF(AND(INDEX(pers_other_inst[Months],H31)&gt;=pers_oi_min_months,INDEX(pers_other_inst[Total '#hours],H31)/INDEX(pers_other_inst[Months],H31)*12/pers_other_nrhours_year&gt;=pers_oi_minFTE)=TRUE,INDEX(pers_other_inst[Months],H31)/12,""))</f>
        <v/>
      </c>
      <c r="J31" s="233"/>
      <c r="K31" s="221" t="str">
        <f ca="1">IF(IFERROR(MATCH("*Non-scientific*",OFFSET('Budget Project 1'!$A$13,K30,0,ROWS(Personnel_1[]),1),0)+K30,999)&lt;ROWS(Personnel_1[]),IFERROR(MATCH("*Non-scientific*",OFFSET('Budget Project 1'!$A$13,K30,0,ROWS(Personnel_1[]),1),0)+K30,999),"")</f>
        <v/>
      </c>
      <c r="L31" s="173" t="str">
        <f ca="1">IFERROR(INDEX(Personnel_1[Amount],K31),"")</f>
        <v/>
      </c>
      <c r="M31"/>
      <c r="N31" s="221" t="str">
        <f ca="1">IF(IFERROR(MATCH("*leave*",OFFSET('Budget Project 1'!$A$13,N30,0,ROWS(Personnel_1[]),1),0)+N30,999)&lt;ROWS(Personnel_1[]),IFERROR(MATCH("*leave*",OFFSET('Budget Project 1'!$A$13,N30,0,ROWS(Personnel_1[]),1),0)+N30,999),"")</f>
        <v/>
      </c>
      <c r="O31" s="228" t="str">
        <f ca="1">IFERROR(INDEX(Personnel_1[Months],N31)*INDEX(Personnel_1[FTE],N31),"")</f>
        <v/>
      </c>
      <c r="P31"/>
      <c r="Q31" s="252" t="str">
        <f ca="1">IF(MIN(IFERROR(MATCH("*PostDoc*",OFFSET('Budget Project 1'!$A$13,E30,0,ROWS(Personnel_1[]),1),0)+E30,999),IFERROR(MATCH("*PhD*",OFFSET('Budget Project 1'!$A$13,E30,0,ROWS(Personnel_1[]),1),0)+E30,999))&lt;ROWS(Personnel_1[]),MIN(IFERROR(MATCH("*PostDoc*",OFFSET('Budget Project 1'!$A$13,E30,0,ROWS(Personnel_1[]),1),0)+E30,999),IFERROR(MATCH("*PhD*",OFFSET('Budget Project 1'!$A$13,E30,0,ROWS(Personnel_1[]),1),0)+E30,999)),"")</f>
        <v/>
      </c>
      <c r="R31" s="253" t="str">
        <f ca="1">IFERROR(INDEX(Personnel_1[Category],Q31),"")</f>
        <v/>
      </c>
      <c r="S31" s="253" t="str">
        <f ca="1">IFERROR(INDEX(Personnel_1[FTE],Q31),"")</f>
        <v/>
      </c>
      <c r="T31" s="254" t="str">
        <f ca="1">IFERROR(INDEX(Personnel_1[Months],Q31),"")</f>
        <v/>
      </c>
      <c r="U31"/>
      <c r="V31" s="252" t="str">
        <f ca="1">IF(MIN(IFERROR(MATCH("*PostDoc*",OFFSET('Budget Project 2'!$A$13,V30,0,ROWS(Personnel_2[]),1),0)+V30,999),IFERROR(MATCH("*PhD*",OFFSET('Budget Project 2'!$A$13,V30,0,ROWS(Personnel_2[]),1),0)+V30,999))&lt;ROWS(Personnel_2[]),MIN(IFERROR(MATCH("*PostDoc*",OFFSET('Budget Project 2'!$A$13,V30,0,ROWS(Personnel_2[]),1),0)+V30,999),IFERROR(MATCH("*PhD*",OFFSET('Budget Project 2'!$A$13,V30,0,ROWS(Personnel_2[]),1),0)+V30,999)),"")</f>
        <v/>
      </c>
      <c r="W31" s="253" t="str">
        <f ca="1">IFERROR(INDEX(Personnel_2[Category],V31),"")</f>
        <v/>
      </c>
      <c r="X31" s="253" t="str">
        <f ca="1">IFERROR(INDEX(Personnel_2[FTE],V31),"")</f>
        <v/>
      </c>
      <c r="Y31" s="254" t="str">
        <f ca="1">IFERROR(INDEX(Personnel_2[Months],V31),"")</f>
        <v/>
      </c>
      <c r="Z31"/>
      <c r="AA31" s="252" t="str">
        <f ca="1">IF(MIN(IFERROR(MATCH("*PostDoc*",OFFSET('Budget Project 3'!$A$13,AA30,0,ROWS(Personnel_3[]),1),0)+AA30,999),IFERROR(MATCH("*PhD*",OFFSET('Budget Project 3'!$A$13,AA30,0,ROWS(Personnel_3[]),1),0)+AA30,999))&lt;ROWS(Personnel_3[]),MIN(IFERROR(MATCH("*PostDoc*",OFFSET('Budget Project 3'!$A$13,AA30,0,ROWS(Personnel_3[]),1),0)+AA30,999),IFERROR(MATCH("*PhD*",OFFSET('Budget Project 3'!$A$13,AA30,0,ROWS(Personnel_3[]),1),0)+AA30,999)),"")</f>
        <v/>
      </c>
      <c r="AB31" s="253" t="str">
        <f ca="1">IFERROR(INDEX(Personnel_3[Category],AA31),"")</f>
        <v/>
      </c>
      <c r="AC31" s="253" t="str">
        <f ca="1">IFERROR(INDEX(Personnel_3[FTE],AA31),"")</f>
        <v/>
      </c>
      <c r="AD31" s="254" t="str">
        <f ca="1">IFERROR(INDEX(Personnel_3[Months],AA31),"")</f>
        <v/>
      </c>
      <c r="AE31"/>
      <c r="AF31"/>
      <c r="AG31"/>
      <c r="AH31"/>
      <c r="AI31"/>
      <c r="AJ31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0"/>
      <c r="CY31" s="40"/>
      <c r="CZ31" s="40"/>
      <c r="DA31" s="40"/>
      <c r="DB31" s="40"/>
      <c r="DC31" s="40"/>
      <c r="DD31" s="40"/>
      <c r="DE31" s="40"/>
      <c r="DF31" s="40"/>
    </row>
    <row r="32" spans="2:110" s="39" customFormat="1" ht="11.25" customHeight="1" outlineLevel="1" x14ac:dyDescent="0.25">
      <c r="B32" s="221" t="str">
        <f ca="1">IF(IFERROR(MATCH("*Other*",OFFSET('Budget Project 1'!$A$13,B31,0,ROWS(Personnel_1[]),1),0)+B31,999)&lt;ROWS(Personnel_1[]),IFERROR(MATCH("*Other*",OFFSET('Budget Project 1'!$A$13,B31,0,ROWS(Personnel_1[]),1),0)+B31,999),"")</f>
        <v/>
      </c>
      <c r="C32" s="173" t="str">
        <f ca="1">IFERROR(INDEX(Personnel_1[Amount],B32),"")</f>
        <v/>
      </c>
      <c r="D32" s="44"/>
      <c r="E32" s="221" t="str">
        <f ca="1">IF(MIN(IFERROR(MATCH("*PostDoc*",OFFSET('Budget Project 1'!$A$13,E31,0,ROWS(Personnel_1[]),1),0)+E31,999),IFERROR(MATCH("*PhD*",OFFSET('Budget Project 1'!$A$13,E31,0,ROWS(Personnel_1[]),1),0)+E31,999))&lt;ROWS(Personnel_1[]),MIN(IFERROR(MATCH("*PostDoc*",OFFSET('Budget Project 1'!$A$13,E31,0,ROWS(Personnel_1[]),1),0)+E31,999),IFERROR(MATCH("*PhD*",OFFSET('Budget Project 1'!$A$13,E31,0,ROWS(Personnel_1[]),1),0)+E31,999)),"")</f>
        <v/>
      </c>
      <c r="F32" s="177" t="str">
        <f ca="1">IFERROR(INDEX(Personnel_1[FTE],E32)*INDEX(Personnel_1[Months],E32)/12,"")</f>
        <v/>
      </c>
      <c r="G32" s="233"/>
      <c r="H32" s="235" t="str">
        <f ca="1">IF(IFERROR(MATCH("*researcher*",OFFSET('Budget Project 1'!$A$41,H31,0,ROWS(pers_other_inst[]),1),0)+H31,999)&lt;ROWS(pers_other_inst[]),IFERROR(MATCH("*researcher*",OFFSET('Budget Project 1'!$A$41,H31,0,ROWS(pers_other_inst[]),1),0)+H31,999),"")</f>
        <v/>
      </c>
      <c r="I32" s="241" t="str">
        <f ca="1">IF(ISERROR(IF(AND(INDEX(pers_other_inst[Months],H32)&gt;=pers_oi_min_months,INDEX(pers_other_inst[Total '#hours],H32)/INDEX(pers_other_inst[Months],H32)*12/pers_other_nrhours_year&gt;=pers_oi_minFTE)=TRUE,INDEX(pers_other_inst[Months],H32)/12,0)),"",IF(AND(INDEX(pers_other_inst[Months],H32)&gt;=pers_oi_min_months,INDEX(pers_other_inst[Total '#hours],H32)/INDEX(pers_other_inst[Months],H32)*12/pers_other_nrhours_year&gt;=pers_oi_minFTE)=TRUE,INDEX(pers_other_inst[Months],H32)/12,""))</f>
        <v/>
      </c>
      <c r="J32" s="233"/>
      <c r="K32" s="221" t="str">
        <f ca="1">IF(IFERROR(MATCH("*Non-scientific*",OFFSET('Budget Project 1'!$A$13,K31,0,ROWS(Personnel_1[]),1),0)+K31,999)&lt;ROWS(Personnel_1[]),IFERROR(MATCH("*Non-scientific*",OFFSET('Budget Project 1'!$A$13,K31,0,ROWS(Personnel_1[]),1),0)+K31,999),"")</f>
        <v/>
      </c>
      <c r="L32" s="173" t="str">
        <f ca="1">IFERROR(INDEX(Personnel_1[Amount],K32),"")</f>
        <v/>
      </c>
      <c r="M32"/>
      <c r="N32" s="221" t="str">
        <f ca="1">IF(IFERROR(MATCH("*leave*",OFFSET('Budget Project 1'!$A$13,N31,0,ROWS(Personnel_1[]),1),0)+N31,999)&lt;ROWS(Personnel_1[]),IFERROR(MATCH("*leave*",OFFSET('Budget Project 1'!$A$13,N31,0,ROWS(Personnel_1[]),1),0)+N31,999),"")</f>
        <v/>
      </c>
      <c r="O32" s="228" t="str">
        <f ca="1">IFERROR(INDEX(Personnel_1[Months],N32)*INDEX(Personnel_1[FTE],N32),"")</f>
        <v/>
      </c>
      <c r="P32"/>
      <c r="Q32" s="252" t="str">
        <f ca="1">IF(MIN(IFERROR(MATCH("*PostDoc*",OFFSET('Budget Project 1'!$A$13,E31,0,ROWS(Personnel_1[]),1),0)+E31,999),IFERROR(MATCH("*PhD*",OFFSET('Budget Project 1'!$A$13,E31,0,ROWS(Personnel_1[]),1),0)+E31,999))&lt;ROWS(Personnel_1[]),MIN(IFERROR(MATCH("*PostDoc*",OFFSET('Budget Project 1'!$A$13,E31,0,ROWS(Personnel_1[]),1),0)+E31,999),IFERROR(MATCH("*PhD*",OFFSET('Budget Project 1'!$A$13,E31,0,ROWS(Personnel_1[]),1),0)+E31,999)),"")</f>
        <v/>
      </c>
      <c r="R32" s="253" t="str">
        <f ca="1">IFERROR(INDEX(Personnel_1[Category],Q32),"")</f>
        <v/>
      </c>
      <c r="S32" s="253" t="str">
        <f ca="1">IFERROR(INDEX(Personnel_1[FTE],Q32),"")</f>
        <v/>
      </c>
      <c r="T32" s="254" t="str">
        <f ca="1">IFERROR(INDEX(Personnel_1[Months],Q32),"")</f>
        <v/>
      </c>
      <c r="U32"/>
      <c r="V32" s="252" t="str">
        <f ca="1">IF(MIN(IFERROR(MATCH("*PostDoc*",OFFSET('Budget Project 2'!$A$13,V31,0,ROWS(Personnel_2[]),1),0)+V31,999),IFERROR(MATCH("*PhD*",OFFSET('Budget Project 2'!$A$13,V31,0,ROWS(Personnel_2[]),1),0)+V31,999))&lt;ROWS(Personnel_2[]),MIN(IFERROR(MATCH("*PostDoc*",OFFSET('Budget Project 2'!$A$13,V31,0,ROWS(Personnel_2[]),1),0)+V31,999),IFERROR(MATCH("*PhD*",OFFSET('Budget Project 2'!$A$13,V31,0,ROWS(Personnel_2[]),1),0)+V31,999)),"")</f>
        <v/>
      </c>
      <c r="W32" s="253" t="str">
        <f ca="1">IFERROR(INDEX(Personnel_2[Category],V32),"")</f>
        <v/>
      </c>
      <c r="X32" s="253" t="str">
        <f ca="1">IFERROR(INDEX(Personnel_2[FTE],V32),"")</f>
        <v/>
      </c>
      <c r="Y32" s="254" t="str">
        <f ca="1">IFERROR(INDEX(Personnel_2[Months],V32),"")</f>
        <v/>
      </c>
      <c r="Z32"/>
      <c r="AA32" s="252" t="str">
        <f ca="1">IF(MIN(IFERROR(MATCH("*PostDoc*",OFFSET('Budget Project 3'!$A$13,AA31,0,ROWS(Personnel_3[]),1),0)+AA31,999),IFERROR(MATCH("*PhD*",OFFSET('Budget Project 3'!$A$13,AA31,0,ROWS(Personnel_3[]),1),0)+AA31,999))&lt;ROWS(Personnel_3[]),MIN(IFERROR(MATCH("*PostDoc*",OFFSET('Budget Project 3'!$A$13,AA31,0,ROWS(Personnel_3[]),1),0)+AA31,999),IFERROR(MATCH("*PhD*",OFFSET('Budget Project 3'!$A$13,AA31,0,ROWS(Personnel_3[]),1),0)+AA31,999)),"")</f>
        <v/>
      </c>
      <c r="AB32" s="253" t="str">
        <f ca="1">IFERROR(INDEX(Personnel_3[Category],AA32),"")</f>
        <v/>
      </c>
      <c r="AC32" s="253" t="str">
        <f ca="1">IFERROR(INDEX(Personnel_3[FTE],AA32),"")</f>
        <v/>
      </c>
      <c r="AD32" s="254" t="str">
        <f ca="1">IFERROR(INDEX(Personnel_3[Months],AA32),"")</f>
        <v/>
      </c>
      <c r="AE32"/>
      <c r="AF32"/>
      <c r="AG32"/>
      <c r="AH32"/>
      <c r="AI32"/>
      <c r="AJ32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0"/>
      <c r="CY32" s="40"/>
      <c r="CZ32" s="40"/>
      <c r="DA32" s="40"/>
      <c r="DB32" s="40"/>
      <c r="DC32" s="40"/>
      <c r="DD32" s="40"/>
      <c r="DE32" s="40"/>
      <c r="DF32" s="40"/>
    </row>
    <row r="33" spans="2:110" s="39" customFormat="1" ht="11.25" customHeight="1" outlineLevel="1" x14ac:dyDescent="0.25">
      <c r="B33" s="221" t="str">
        <f ca="1">IF(IFERROR(MATCH("*Other*",OFFSET('Budget Project 1'!$A$13,B32,0,ROWS(Personnel_1[]),1),0)+B32,999)&lt;ROWS(Personnel_1[]),IFERROR(MATCH("*Other*",OFFSET('Budget Project 1'!$A$13,B32,0,ROWS(Personnel_1[]),1),0)+B32,999),"")</f>
        <v/>
      </c>
      <c r="C33" s="173" t="str">
        <f ca="1">IFERROR(INDEX(Personnel_1[Amount],B33),"")</f>
        <v/>
      </c>
      <c r="D33" s="44"/>
      <c r="E33" s="221" t="str">
        <f ca="1">IF(MIN(IFERROR(MATCH("*PostDoc*",OFFSET('Budget Project 1'!$A$13,E32,0,ROWS(Personnel_1[]),1),0)+E32,999),IFERROR(MATCH("*PhD*",OFFSET('Budget Project 1'!$A$13,E32,0,ROWS(Personnel_1[]),1),0)+E32,999))&lt;ROWS(Personnel_1[]),MIN(IFERROR(MATCH("*PostDoc*",OFFSET('Budget Project 1'!$A$13,E32,0,ROWS(Personnel_1[]),1),0)+E32,999),IFERROR(MATCH("*PhD*",OFFSET('Budget Project 1'!$A$13,E32,0,ROWS(Personnel_1[]),1),0)+E32,999)),"")</f>
        <v/>
      </c>
      <c r="F33" s="177" t="str">
        <f ca="1">IFERROR(INDEX(Personnel_1[FTE],E33)*INDEX(Personnel_1[Months],E33)/12,"")</f>
        <v/>
      </c>
      <c r="G33" s="233"/>
      <c r="H33" s="235" t="str">
        <f ca="1">IF(IFERROR(MATCH("*researcher*",OFFSET('Budget Project 1'!$A$41,H32,0,ROWS(pers_other_inst[]),1),0)+H32,999)&lt;ROWS(pers_other_inst[]),IFERROR(MATCH("*researcher*",OFFSET('Budget Project 1'!$A$41,H32,0,ROWS(pers_other_inst[]),1),0)+H32,999),"")</f>
        <v/>
      </c>
      <c r="I33" s="241" t="str">
        <f ca="1">IF(ISERROR(IF(AND(INDEX(pers_other_inst[Months],H33)&gt;=pers_oi_min_months,INDEX(pers_other_inst[Total '#hours],H33)/INDEX(pers_other_inst[Months],H33)*12/pers_other_nrhours_year&gt;=pers_oi_minFTE)=TRUE,INDEX(pers_other_inst[Months],H33)/12,0)),"",IF(AND(INDEX(pers_other_inst[Months],H33)&gt;=pers_oi_min_months,INDEX(pers_other_inst[Total '#hours],H33)/INDEX(pers_other_inst[Months],H33)*12/pers_other_nrhours_year&gt;=pers_oi_minFTE)=TRUE,INDEX(pers_other_inst[Months],H33)/12,""))</f>
        <v/>
      </c>
      <c r="J33" s="233"/>
      <c r="K33" s="221" t="str">
        <f ca="1">IF(IFERROR(MATCH("*Non-scientific*",OFFSET('Budget Project 1'!$A$13,K32,0,ROWS(Personnel_1[]),1),0)+K32,999)&lt;ROWS(Personnel_1[]),IFERROR(MATCH("*Non-scientific*",OFFSET('Budget Project 1'!$A$13,K32,0,ROWS(Personnel_1[]),1),0)+K32,999),"")</f>
        <v/>
      </c>
      <c r="L33" s="173" t="str">
        <f ca="1">IFERROR(INDEX(Personnel_1[Amount],K33),"")</f>
        <v/>
      </c>
      <c r="M33"/>
      <c r="N33" s="221" t="str">
        <f ca="1">IF(IFERROR(MATCH("*leave*",OFFSET('Budget Project 1'!$A$13,N32,0,ROWS(Personnel_1[]),1),0)+N32,999)&lt;ROWS(Personnel_1[]),IFERROR(MATCH("*leave*",OFFSET('Budget Project 1'!$A$13,N32,0,ROWS(Personnel_1[]),1),0)+N32,999),"")</f>
        <v/>
      </c>
      <c r="O33" s="228" t="str">
        <f ca="1">IFERROR(INDEX(Personnel_1[Months],N33)*INDEX(Personnel_1[FTE],N33),"")</f>
        <v/>
      </c>
      <c r="P33"/>
      <c r="Q33" s="252" t="str">
        <f ca="1">IF(MIN(IFERROR(MATCH("*PostDoc*",OFFSET('Budget Project 1'!$A$13,E32,0,ROWS(Personnel_1[]),1),0)+E32,999),IFERROR(MATCH("*PhD*",OFFSET('Budget Project 1'!$A$13,E32,0,ROWS(Personnel_1[]),1),0)+E32,999))&lt;ROWS(Personnel_1[]),MIN(IFERROR(MATCH("*PostDoc*",OFFSET('Budget Project 1'!$A$13,E32,0,ROWS(Personnel_1[]),1),0)+E32,999),IFERROR(MATCH("*PhD*",OFFSET('Budget Project 1'!$A$13,E32,0,ROWS(Personnel_1[]),1),0)+E32,999)),"")</f>
        <v/>
      </c>
      <c r="R33" s="253" t="str">
        <f ca="1">IFERROR(INDEX(Personnel_1[Category],Q33),"")</f>
        <v/>
      </c>
      <c r="S33" s="253" t="str">
        <f ca="1">IFERROR(INDEX(Personnel_1[FTE],Q33),"")</f>
        <v/>
      </c>
      <c r="T33" s="254" t="str">
        <f ca="1">IFERROR(INDEX(Personnel_1[Months],Q33),"")</f>
        <v/>
      </c>
      <c r="U33"/>
      <c r="V33" s="252" t="str">
        <f ca="1">IF(MIN(IFERROR(MATCH("*PostDoc*",OFFSET('Budget Project 2'!$A$13,V32,0,ROWS(Personnel_2[]),1),0)+V32,999),IFERROR(MATCH("*PhD*",OFFSET('Budget Project 2'!$A$13,V32,0,ROWS(Personnel_2[]),1),0)+V32,999))&lt;ROWS(Personnel_2[]),MIN(IFERROR(MATCH("*PostDoc*",OFFSET('Budget Project 2'!$A$13,V32,0,ROWS(Personnel_2[]),1),0)+V32,999),IFERROR(MATCH("*PhD*",OFFSET('Budget Project 2'!$A$13,V32,0,ROWS(Personnel_2[]),1),0)+V32,999)),"")</f>
        <v/>
      </c>
      <c r="W33" s="253" t="str">
        <f ca="1">IFERROR(INDEX(Personnel_2[Category],V33),"")</f>
        <v/>
      </c>
      <c r="X33" s="253" t="str">
        <f ca="1">IFERROR(INDEX(Personnel_2[FTE],V33),"")</f>
        <v/>
      </c>
      <c r="Y33" s="254" t="str">
        <f ca="1">IFERROR(INDEX(Personnel_2[Months],V33),"")</f>
        <v/>
      </c>
      <c r="Z33"/>
      <c r="AA33" s="252" t="str">
        <f ca="1">IF(MIN(IFERROR(MATCH("*PostDoc*",OFFSET('Budget Project 3'!$A$13,AA32,0,ROWS(Personnel_3[]),1),0)+AA32,999),IFERROR(MATCH("*PhD*",OFFSET('Budget Project 3'!$A$13,AA32,0,ROWS(Personnel_3[]),1),0)+AA32,999))&lt;ROWS(Personnel_3[]),MIN(IFERROR(MATCH("*PostDoc*",OFFSET('Budget Project 3'!$A$13,AA32,0,ROWS(Personnel_3[]),1),0)+AA32,999),IFERROR(MATCH("*PhD*",OFFSET('Budget Project 3'!$A$13,AA32,0,ROWS(Personnel_3[]),1),0)+AA32,999)),"")</f>
        <v/>
      </c>
      <c r="AB33" s="253" t="str">
        <f ca="1">IFERROR(INDEX(Personnel_3[Category],AA33),"")</f>
        <v/>
      </c>
      <c r="AC33" s="253" t="str">
        <f ca="1">IFERROR(INDEX(Personnel_3[FTE],AA33),"")</f>
        <v/>
      </c>
      <c r="AD33" s="254" t="str">
        <f ca="1">IFERROR(INDEX(Personnel_3[Months],AA33),"")</f>
        <v/>
      </c>
      <c r="AE33"/>
      <c r="AF33"/>
      <c r="AG33"/>
      <c r="AH33"/>
      <c r="AI33"/>
      <c r="AJ33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0"/>
      <c r="CY33" s="40"/>
      <c r="CZ33" s="40"/>
      <c r="DA33" s="40"/>
      <c r="DB33" s="40"/>
      <c r="DC33" s="40"/>
      <c r="DD33" s="40"/>
      <c r="DE33" s="40"/>
      <c r="DF33" s="40"/>
    </row>
    <row r="34" spans="2:110" s="39" customFormat="1" ht="11.25" customHeight="1" outlineLevel="1" x14ac:dyDescent="0.25">
      <c r="B34" s="221" t="str">
        <f ca="1">IF(IFERROR(MATCH("*Other*",OFFSET('Budget Project 1'!$A$13,B33,0,ROWS(Personnel_1[]),1),0)+B33,999)&lt;ROWS(Personnel_1[]),IFERROR(MATCH("*Other*",OFFSET('Budget Project 1'!$A$13,B33,0,ROWS(Personnel_1[]),1),0)+B33,999),"")</f>
        <v/>
      </c>
      <c r="C34" s="173" t="str">
        <f ca="1">IFERROR(INDEX(Personnel_1[Amount],B34),"")</f>
        <v/>
      </c>
      <c r="D34" s="44"/>
      <c r="E34" s="221" t="str">
        <f ca="1">IF(MIN(IFERROR(MATCH("*PostDoc*",OFFSET('Budget Project 1'!$A$13,E33,0,ROWS(Personnel_1[]),1),0)+E33,999),IFERROR(MATCH("*PhD*",OFFSET('Budget Project 1'!$A$13,E33,0,ROWS(Personnel_1[]),1),0)+E33,999))&lt;ROWS(Personnel_1[]),MIN(IFERROR(MATCH("*PostDoc*",OFFSET('Budget Project 1'!$A$13,E33,0,ROWS(Personnel_1[]),1),0)+E33,999),IFERROR(MATCH("*PhD*",OFFSET('Budget Project 1'!$A$13,E33,0,ROWS(Personnel_1[]),1),0)+E33,999)),"")</f>
        <v/>
      </c>
      <c r="F34" s="177" t="str">
        <f ca="1">IFERROR(INDEX(Personnel_1[FTE],E34)*INDEX(Personnel_1[Months],E34)/12,"")</f>
        <v/>
      </c>
      <c r="G34" s="233"/>
      <c r="H34" s="235" t="str">
        <f ca="1">IF(IFERROR(MATCH("*researcher*",OFFSET('Budget Project 1'!$A$41,H33,0,ROWS(pers_other_inst[]),1),0)+H33,999)&lt;ROWS(pers_other_inst[]),IFERROR(MATCH("*researcher*",OFFSET('Budget Project 1'!$A$41,H33,0,ROWS(pers_other_inst[]),1),0)+H33,999),"")</f>
        <v/>
      </c>
      <c r="I34" s="241" t="str">
        <f ca="1">IF(ISERROR(IF(AND(INDEX(pers_other_inst[Months],H34)&gt;=pers_oi_min_months,INDEX(pers_other_inst[Total '#hours],H34)/INDEX(pers_other_inst[Months],H34)*12/pers_other_nrhours_year&gt;=pers_oi_minFTE)=TRUE,INDEX(pers_other_inst[Months],H34)/12,0)),"",IF(AND(INDEX(pers_other_inst[Months],H34)&gt;=pers_oi_min_months,INDEX(pers_other_inst[Total '#hours],H34)/INDEX(pers_other_inst[Months],H34)*12/pers_other_nrhours_year&gt;=pers_oi_minFTE)=TRUE,INDEX(pers_other_inst[Months],H34)/12,""))</f>
        <v/>
      </c>
      <c r="J34" s="233"/>
      <c r="K34" s="221" t="str">
        <f ca="1">IF(IFERROR(MATCH("*Non-scientific*",OFFSET('Budget Project 1'!$A$13,K33,0,ROWS(Personnel_1[]),1),0)+K33,999)&lt;ROWS(Personnel_1[]),IFERROR(MATCH("*Non-scientific*",OFFSET('Budget Project 1'!$A$13,K33,0,ROWS(Personnel_1[]),1),0)+K33,999),"")</f>
        <v/>
      </c>
      <c r="L34" s="173" t="str">
        <f ca="1">IFERROR(INDEX(Personnel_1[Amount],K34),"")</f>
        <v/>
      </c>
      <c r="M34"/>
      <c r="N34" s="221" t="str">
        <f ca="1">IF(IFERROR(MATCH("*leave*",OFFSET('Budget Project 1'!$A$13,N33,0,ROWS(Personnel_1[]),1),0)+N33,999)&lt;ROWS(Personnel_1[]),IFERROR(MATCH("*leave*",OFFSET('Budget Project 1'!$A$13,N33,0,ROWS(Personnel_1[]),1),0)+N33,999),"")</f>
        <v/>
      </c>
      <c r="O34" s="228" t="str">
        <f ca="1">IFERROR(INDEX(Personnel_1[Months],N34)*INDEX(Personnel_1[FTE],N34),"")</f>
        <v/>
      </c>
      <c r="P34"/>
      <c r="Q34" s="252" t="str">
        <f ca="1">IF(MIN(IFERROR(MATCH("*PostDoc*",OFFSET('Budget Project 1'!$A$13,E33,0,ROWS(Personnel_1[]),1),0)+E33,999),IFERROR(MATCH("*PhD*",OFFSET('Budget Project 1'!$A$13,E33,0,ROWS(Personnel_1[]),1),0)+E33,999))&lt;ROWS(Personnel_1[]),MIN(IFERROR(MATCH("*PostDoc*",OFFSET('Budget Project 1'!$A$13,E33,0,ROWS(Personnel_1[]),1),0)+E33,999),IFERROR(MATCH("*PhD*",OFFSET('Budget Project 1'!$A$13,E33,0,ROWS(Personnel_1[]),1),0)+E33,999)),"")</f>
        <v/>
      </c>
      <c r="R34" s="253" t="str">
        <f ca="1">IFERROR(INDEX(Personnel_1[Category],Q34),"")</f>
        <v/>
      </c>
      <c r="S34" s="253" t="str">
        <f ca="1">IFERROR(INDEX(Personnel_1[FTE],Q34),"")</f>
        <v/>
      </c>
      <c r="T34" s="254" t="str">
        <f ca="1">IFERROR(INDEX(Personnel_1[Months],Q34),"")</f>
        <v/>
      </c>
      <c r="U34"/>
      <c r="V34" s="252" t="str">
        <f ca="1">IF(MIN(IFERROR(MATCH("*PostDoc*",OFFSET('Budget Project 2'!$A$13,V33,0,ROWS(Personnel_2[]),1),0)+V33,999),IFERROR(MATCH("*PhD*",OFFSET('Budget Project 2'!$A$13,V33,0,ROWS(Personnel_2[]),1),0)+V33,999))&lt;ROWS(Personnel_2[]),MIN(IFERROR(MATCH("*PostDoc*",OFFSET('Budget Project 2'!$A$13,V33,0,ROWS(Personnel_2[]),1),0)+V33,999),IFERROR(MATCH("*PhD*",OFFSET('Budget Project 2'!$A$13,V33,0,ROWS(Personnel_2[]),1),0)+V33,999)),"")</f>
        <v/>
      </c>
      <c r="W34" s="253" t="str">
        <f ca="1">IFERROR(INDEX(Personnel_2[Category],V34),"")</f>
        <v/>
      </c>
      <c r="X34" s="253" t="str">
        <f ca="1">IFERROR(INDEX(Personnel_2[FTE],V34),"")</f>
        <v/>
      </c>
      <c r="Y34" s="254" t="str">
        <f ca="1">IFERROR(INDEX(Personnel_2[Months],V34),"")</f>
        <v/>
      </c>
      <c r="Z34"/>
      <c r="AA34" s="252" t="str">
        <f ca="1">IF(MIN(IFERROR(MATCH("*PostDoc*",OFFSET('Budget Project 3'!$A$13,AA33,0,ROWS(Personnel_3[]),1),0)+AA33,999),IFERROR(MATCH("*PhD*",OFFSET('Budget Project 3'!$A$13,AA33,0,ROWS(Personnel_3[]),1),0)+AA33,999))&lt;ROWS(Personnel_3[]),MIN(IFERROR(MATCH("*PostDoc*",OFFSET('Budget Project 3'!$A$13,AA33,0,ROWS(Personnel_3[]),1),0)+AA33,999),IFERROR(MATCH("*PhD*",OFFSET('Budget Project 3'!$A$13,AA33,0,ROWS(Personnel_3[]),1),0)+AA33,999)),"")</f>
        <v/>
      </c>
      <c r="AB34" s="253" t="str">
        <f ca="1">IFERROR(INDEX(Personnel_3[Category],AA34),"")</f>
        <v/>
      </c>
      <c r="AC34" s="253" t="str">
        <f ca="1">IFERROR(INDEX(Personnel_3[FTE],AA34),"")</f>
        <v/>
      </c>
      <c r="AD34" s="254" t="str">
        <f ca="1">IFERROR(INDEX(Personnel_3[Months],AA34),"")</f>
        <v/>
      </c>
      <c r="AE34"/>
      <c r="AF34"/>
      <c r="AG34"/>
      <c r="AH34"/>
      <c r="AI34"/>
      <c r="AJ3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0"/>
      <c r="CY34" s="40"/>
      <c r="CZ34" s="40"/>
      <c r="DA34" s="40"/>
      <c r="DB34" s="40"/>
      <c r="DC34" s="40"/>
      <c r="DD34" s="40"/>
      <c r="DE34" s="40"/>
      <c r="DF34" s="40"/>
    </row>
    <row r="35" spans="2:110" s="39" customFormat="1" ht="11.25" customHeight="1" outlineLevel="1" x14ac:dyDescent="0.25">
      <c r="B35" s="221" t="str">
        <f ca="1">IF(IFERROR(MATCH("*Other*",OFFSET('Budget Project 1'!$A$13,B34,0,ROWS(Personnel_1[]),1),0)+B34,999)&lt;ROWS(Personnel_1[]),IFERROR(MATCH("*Other*",OFFSET('Budget Project 1'!$A$13,B34,0,ROWS(Personnel_1[]),1),0)+B34,999),"")</f>
        <v/>
      </c>
      <c r="C35" s="173" t="str">
        <f ca="1">IFERROR(INDEX(Personnel_1[Amount],B35),"")</f>
        <v/>
      </c>
      <c r="D35" s="44"/>
      <c r="E35" s="221" t="str">
        <f ca="1">IF(MIN(IFERROR(MATCH("*PostDoc*",OFFSET('Budget Project 1'!$A$13,E34,0,ROWS(Personnel_1[]),1),0)+E34,999),IFERROR(MATCH("*PhD*",OFFSET('Budget Project 1'!$A$13,E34,0,ROWS(Personnel_1[]),1),0)+E34,999))&lt;ROWS(Personnel_1[]),MIN(IFERROR(MATCH("*PostDoc*",OFFSET('Budget Project 1'!$A$13,E34,0,ROWS(Personnel_1[]),1),0)+E34,999),IFERROR(MATCH("*PhD*",OFFSET('Budget Project 1'!$A$13,E34,0,ROWS(Personnel_1[]),1),0)+E34,999)),"")</f>
        <v/>
      </c>
      <c r="F35" s="177" t="str">
        <f ca="1">IFERROR(INDEX(Personnel_1[FTE],E35)*INDEX(Personnel_1[Months],E35)/12,"")</f>
        <v/>
      </c>
      <c r="G35" s="233"/>
      <c r="H35" s="235" t="str">
        <f ca="1">IF(IFERROR(MATCH("*researcher*",OFFSET('Budget Project 1'!$A$41,H34,0,ROWS(pers_other_inst[]),1),0)+H34,999)&lt;ROWS(pers_other_inst[]),IFERROR(MATCH("*researcher*",OFFSET('Budget Project 1'!$A$41,H34,0,ROWS(pers_other_inst[]),1),0)+H34,999),"")</f>
        <v/>
      </c>
      <c r="I35" s="241" t="str">
        <f ca="1">IF(ISERROR(IF(AND(INDEX(pers_other_inst[Months],H35)&gt;=pers_oi_min_months,INDEX(pers_other_inst[Total '#hours],H35)/INDEX(pers_other_inst[Months],H35)*12/pers_other_nrhours_year&gt;=pers_oi_minFTE)=TRUE,INDEX(pers_other_inst[Months],H35)/12,0)),"",IF(AND(INDEX(pers_other_inst[Months],H35)&gt;=pers_oi_min_months,INDEX(pers_other_inst[Total '#hours],H35)/INDEX(pers_other_inst[Months],H35)*12/pers_other_nrhours_year&gt;=pers_oi_minFTE)=TRUE,INDEX(pers_other_inst[Months],H35)/12,""))</f>
        <v/>
      </c>
      <c r="J35" s="233"/>
      <c r="K35" s="221" t="str">
        <f ca="1">IF(IFERROR(MATCH("*Non-scientific*",OFFSET('Budget Project 1'!$A$13,K34,0,ROWS(Personnel_1[]),1),0)+K34,999)&lt;ROWS(Personnel_1[]),IFERROR(MATCH("*Non-scientific*",OFFSET('Budget Project 1'!$A$13,K34,0,ROWS(Personnel_1[]),1),0)+K34,999),"")</f>
        <v/>
      </c>
      <c r="L35" s="173" t="str">
        <f ca="1">IFERROR(INDEX(Personnel_1[Amount],K35),"")</f>
        <v/>
      </c>
      <c r="M35"/>
      <c r="N35" s="221" t="str">
        <f ca="1">IF(IFERROR(MATCH("*leave*",OFFSET('Budget Project 1'!$A$13,N34,0,ROWS(Personnel_1[]),1),0)+N34,999)&lt;ROWS(Personnel_1[]),IFERROR(MATCH("*leave*",OFFSET('Budget Project 1'!$A$13,N34,0,ROWS(Personnel_1[]),1),0)+N34,999),"")</f>
        <v/>
      </c>
      <c r="O35" s="228" t="str">
        <f ca="1">IFERROR(INDEX(Personnel_1[Months],N35)*INDEX(Personnel_1[FTE],N35),"")</f>
        <v/>
      </c>
      <c r="P35"/>
      <c r="Q35" s="252" t="str">
        <f ca="1">IF(MIN(IFERROR(MATCH("*PostDoc*",OFFSET('Budget Project 1'!$A$13,E34,0,ROWS(Personnel_1[]),1),0)+E34,999),IFERROR(MATCH("*PhD*",OFFSET('Budget Project 1'!$A$13,E34,0,ROWS(Personnel_1[]),1),0)+E34,999))&lt;ROWS(Personnel_1[]),MIN(IFERROR(MATCH("*PostDoc*",OFFSET('Budget Project 1'!$A$13,E34,0,ROWS(Personnel_1[]),1),0)+E34,999),IFERROR(MATCH("*PhD*",OFFSET('Budget Project 1'!$A$13,E34,0,ROWS(Personnel_1[]),1),0)+E34,999)),"")</f>
        <v/>
      </c>
      <c r="R35" s="253" t="str">
        <f ca="1">IFERROR(INDEX(Personnel_1[Category],Q35),"")</f>
        <v/>
      </c>
      <c r="S35" s="253" t="str">
        <f ca="1">IFERROR(INDEX(Personnel_1[FTE],Q35),"")</f>
        <v/>
      </c>
      <c r="T35" s="254" t="str">
        <f ca="1">IFERROR(INDEX(Personnel_1[Months],Q35),"")</f>
        <v/>
      </c>
      <c r="U35"/>
      <c r="V35" s="252" t="str">
        <f ca="1">IF(MIN(IFERROR(MATCH("*PostDoc*",OFFSET('Budget Project 2'!$A$13,V34,0,ROWS(Personnel_2[]),1),0)+V34,999),IFERROR(MATCH("*PhD*",OFFSET('Budget Project 2'!$A$13,V34,0,ROWS(Personnel_2[]),1),0)+V34,999))&lt;ROWS(Personnel_2[]),MIN(IFERROR(MATCH("*PostDoc*",OFFSET('Budget Project 2'!$A$13,V34,0,ROWS(Personnel_2[]),1),0)+V34,999),IFERROR(MATCH("*PhD*",OFFSET('Budget Project 2'!$A$13,V34,0,ROWS(Personnel_2[]),1),0)+V34,999)),"")</f>
        <v/>
      </c>
      <c r="W35" s="253" t="str">
        <f ca="1">IFERROR(INDEX(Personnel_2[Category],V35),"")</f>
        <v/>
      </c>
      <c r="X35" s="253" t="str">
        <f ca="1">IFERROR(INDEX(Personnel_2[FTE],V35),"")</f>
        <v/>
      </c>
      <c r="Y35" s="254" t="str">
        <f ca="1">IFERROR(INDEX(Personnel_2[Months],V35),"")</f>
        <v/>
      </c>
      <c r="Z35"/>
      <c r="AA35" s="252" t="str">
        <f ca="1">IF(MIN(IFERROR(MATCH("*PostDoc*",OFFSET('Budget Project 3'!$A$13,AA34,0,ROWS(Personnel_3[]),1),0)+AA34,999),IFERROR(MATCH("*PhD*",OFFSET('Budget Project 3'!$A$13,AA34,0,ROWS(Personnel_3[]),1),0)+AA34,999))&lt;ROWS(Personnel_3[]),MIN(IFERROR(MATCH("*PostDoc*",OFFSET('Budget Project 3'!$A$13,AA34,0,ROWS(Personnel_3[]),1),0)+AA34,999),IFERROR(MATCH("*PhD*",OFFSET('Budget Project 3'!$A$13,AA34,0,ROWS(Personnel_3[]),1),0)+AA34,999)),"")</f>
        <v/>
      </c>
      <c r="AB35" s="253" t="str">
        <f ca="1">IFERROR(INDEX(Personnel_3[Category],AA35),"")</f>
        <v/>
      </c>
      <c r="AC35" s="253" t="str">
        <f ca="1">IFERROR(INDEX(Personnel_3[FTE],AA35),"")</f>
        <v/>
      </c>
      <c r="AD35" s="254" t="str">
        <f ca="1">IFERROR(INDEX(Personnel_3[Months],AA35),"")</f>
        <v/>
      </c>
      <c r="AE35"/>
      <c r="AF35"/>
      <c r="AG35"/>
      <c r="AH35"/>
      <c r="AI35"/>
      <c r="AJ35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0"/>
      <c r="CY35" s="40"/>
      <c r="CZ35" s="40"/>
      <c r="DA35" s="40"/>
      <c r="DB35" s="40"/>
      <c r="DC35" s="40"/>
      <c r="DD35" s="40"/>
      <c r="DE35" s="40"/>
      <c r="DF35" s="40"/>
    </row>
    <row r="36" spans="2:110" s="39" customFormat="1" ht="11.25" customHeight="1" outlineLevel="1" x14ac:dyDescent="0.25">
      <c r="B36" s="221" t="str">
        <f ca="1">IF(IFERROR(MATCH("*Other*",OFFSET('Budget Project 1'!$A$13,B35,0,ROWS(Personnel_1[]),1),0)+B35,999)&lt;ROWS(Personnel_1[]),IFERROR(MATCH("*Other*",OFFSET('Budget Project 1'!$A$13,B35,0,ROWS(Personnel_1[]),1),0)+B35,999),"")</f>
        <v/>
      </c>
      <c r="C36" s="173" t="str">
        <f ca="1">IFERROR(INDEX(Personnel_1[Amount],B36),"")</f>
        <v/>
      </c>
      <c r="D36" s="44"/>
      <c r="E36" s="221" t="str">
        <f ca="1">IF(MIN(IFERROR(MATCH("*PostDoc*",OFFSET('Budget Project 1'!$A$13,E35,0,ROWS(Personnel_1[]),1),0)+E35,999),IFERROR(MATCH("*PhD*",OFFSET('Budget Project 1'!$A$13,E35,0,ROWS(Personnel_1[]),1),0)+E35,999))&lt;ROWS(Personnel_1[]),MIN(IFERROR(MATCH("*PostDoc*",OFFSET('Budget Project 1'!$A$13,E35,0,ROWS(Personnel_1[]),1),0)+E35,999),IFERROR(MATCH("*PhD*",OFFSET('Budget Project 1'!$A$13,E35,0,ROWS(Personnel_1[]),1),0)+E35,999)),"")</f>
        <v/>
      </c>
      <c r="F36" s="177" t="str">
        <f ca="1">IFERROR(INDEX(Personnel_1[FTE],E36)*INDEX(Personnel_1[Months],E36)/12,"")</f>
        <v/>
      </c>
      <c r="G36" s="233"/>
      <c r="H36" s="235" t="str">
        <f ca="1">IF(IFERROR(MATCH("*researcher*",OFFSET('Budget Project 1'!$A$41,H35,0,ROWS(pers_other_inst[]),1),0)+H35,999)&lt;ROWS(pers_other_inst[]),IFERROR(MATCH("*researcher*",OFFSET('Budget Project 1'!$A$41,H35,0,ROWS(pers_other_inst[]),1),0)+H35,999),"")</f>
        <v/>
      </c>
      <c r="I36" s="241" t="str">
        <f ca="1">IF(ISERROR(IF(AND(INDEX(pers_other_inst[Months],H36)&gt;=pers_oi_min_months,INDEX(pers_other_inst[Total '#hours],H36)/INDEX(pers_other_inst[Months],H36)*12/pers_other_nrhours_year&gt;=pers_oi_minFTE)=TRUE,INDEX(pers_other_inst[Months],H36)/12,0)),"",IF(AND(INDEX(pers_other_inst[Months],H36)&gt;=pers_oi_min_months,INDEX(pers_other_inst[Total '#hours],H36)/INDEX(pers_other_inst[Months],H36)*12/pers_other_nrhours_year&gt;=pers_oi_minFTE)=TRUE,INDEX(pers_other_inst[Months],H36)/12,""))</f>
        <v/>
      </c>
      <c r="J36" s="233"/>
      <c r="K36" s="221" t="str">
        <f ca="1">IF(IFERROR(MATCH("*Non-scientific*",OFFSET('Budget Project 1'!$A$13,K35,0,ROWS(Personnel_1[]),1),0)+K35,999)&lt;ROWS(Personnel_1[]),IFERROR(MATCH("*Non-scientific*",OFFSET('Budget Project 1'!$A$13,K35,0,ROWS(Personnel_1[]),1),0)+K35,999),"")</f>
        <v/>
      </c>
      <c r="L36" s="173" t="str">
        <f ca="1">IFERROR(INDEX(Personnel_1[Amount],K36),"")</f>
        <v/>
      </c>
      <c r="M36"/>
      <c r="N36" s="221" t="str">
        <f ca="1">IF(IFERROR(MATCH("*leave*",OFFSET('Budget Project 1'!$A$13,N35,0,ROWS(Personnel_1[]),1),0)+N35,999)&lt;ROWS(Personnel_1[]),IFERROR(MATCH("*leave*",OFFSET('Budget Project 1'!$A$13,N35,0,ROWS(Personnel_1[]),1),0)+N35,999),"")</f>
        <v/>
      </c>
      <c r="O36" s="228" t="str">
        <f ca="1">IFERROR(INDEX(Personnel_1[Months],N36)*INDEX(Personnel_1[FTE],N36),"")</f>
        <v/>
      </c>
      <c r="P36"/>
      <c r="Q36" s="252" t="str">
        <f ca="1">IF(MIN(IFERROR(MATCH("*PostDoc*",OFFSET('Budget Project 1'!$A$13,E35,0,ROWS(Personnel_1[]),1),0)+E35,999),IFERROR(MATCH("*PhD*",OFFSET('Budget Project 1'!$A$13,E35,0,ROWS(Personnel_1[]),1),0)+E35,999))&lt;ROWS(Personnel_1[]),MIN(IFERROR(MATCH("*PostDoc*",OFFSET('Budget Project 1'!$A$13,E35,0,ROWS(Personnel_1[]),1),0)+E35,999),IFERROR(MATCH("*PhD*",OFFSET('Budget Project 1'!$A$13,E35,0,ROWS(Personnel_1[]),1),0)+E35,999)),"")</f>
        <v/>
      </c>
      <c r="R36" s="253" t="str">
        <f ca="1">IFERROR(INDEX(Personnel_1[Category],Q36),"")</f>
        <v/>
      </c>
      <c r="S36" s="253" t="str">
        <f ca="1">IFERROR(INDEX(Personnel_1[FTE],Q36),"")</f>
        <v/>
      </c>
      <c r="T36" s="254" t="str">
        <f ca="1">IFERROR(INDEX(Personnel_1[Months],Q36),"")</f>
        <v/>
      </c>
      <c r="U36"/>
      <c r="V36" s="252" t="str">
        <f ca="1">IF(MIN(IFERROR(MATCH("*PostDoc*",OFFSET('Budget Project 2'!$A$13,V35,0,ROWS(Personnel_2[]),1),0)+V35,999),IFERROR(MATCH("*PhD*",OFFSET('Budget Project 2'!$A$13,V35,0,ROWS(Personnel_2[]),1),0)+V35,999))&lt;ROWS(Personnel_2[]),MIN(IFERROR(MATCH("*PostDoc*",OFFSET('Budget Project 2'!$A$13,V35,0,ROWS(Personnel_2[]),1),0)+V35,999),IFERROR(MATCH("*PhD*",OFFSET('Budget Project 2'!$A$13,V35,0,ROWS(Personnel_2[]),1),0)+V35,999)),"")</f>
        <v/>
      </c>
      <c r="W36" s="253" t="str">
        <f ca="1">IFERROR(INDEX(Personnel_2[Category],V36),"")</f>
        <v/>
      </c>
      <c r="X36" s="253" t="str">
        <f ca="1">IFERROR(INDEX(Personnel_2[FTE],V36),"")</f>
        <v/>
      </c>
      <c r="Y36" s="254" t="str">
        <f ca="1">IFERROR(INDEX(Personnel_2[Months],V36),"")</f>
        <v/>
      </c>
      <c r="Z36"/>
      <c r="AA36" s="252" t="str">
        <f ca="1">IF(MIN(IFERROR(MATCH("*PostDoc*",OFFSET('Budget Project 3'!$A$13,AA35,0,ROWS(Personnel_3[]),1),0)+AA35,999),IFERROR(MATCH("*PhD*",OFFSET('Budget Project 3'!$A$13,AA35,0,ROWS(Personnel_3[]),1),0)+AA35,999))&lt;ROWS(Personnel_3[]),MIN(IFERROR(MATCH("*PostDoc*",OFFSET('Budget Project 3'!$A$13,AA35,0,ROWS(Personnel_3[]),1),0)+AA35,999),IFERROR(MATCH("*PhD*",OFFSET('Budget Project 3'!$A$13,AA35,0,ROWS(Personnel_3[]),1),0)+AA35,999)),"")</f>
        <v/>
      </c>
      <c r="AB36" s="253" t="str">
        <f ca="1">IFERROR(INDEX(Personnel_3[Category],AA36),"")</f>
        <v/>
      </c>
      <c r="AC36" s="253" t="str">
        <f ca="1">IFERROR(INDEX(Personnel_3[FTE],AA36),"")</f>
        <v/>
      </c>
      <c r="AD36" s="254" t="str">
        <f ca="1">IFERROR(INDEX(Personnel_3[Months],AA36),"")</f>
        <v/>
      </c>
      <c r="AE36"/>
      <c r="AF36"/>
      <c r="AG36"/>
      <c r="AH36"/>
      <c r="AI36"/>
      <c r="AJ36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0"/>
      <c r="CY36" s="40"/>
      <c r="CZ36" s="40"/>
      <c r="DA36" s="40"/>
      <c r="DB36" s="40"/>
      <c r="DC36" s="40"/>
      <c r="DD36" s="40"/>
      <c r="DE36" s="40"/>
      <c r="DF36" s="40"/>
    </row>
    <row r="37" spans="2:110" s="39" customFormat="1" ht="11.25" customHeight="1" outlineLevel="1" x14ac:dyDescent="0.25">
      <c r="B37" s="221" t="str">
        <f ca="1">IF(IFERROR(MATCH("*Other*",OFFSET('Budget Project 1'!$A$13,B36,0,ROWS(Personnel_1[]),1),0)+B36,999)&lt;ROWS(Personnel_1[]),IFERROR(MATCH("*Other*",OFFSET('Budget Project 1'!$A$13,B36,0,ROWS(Personnel_1[]),1),0)+B36,999),"")</f>
        <v/>
      </c>
      <c r="C37" s="173" t="str">
        <f ca="1">IFERROR(INDEX(Personnel_1[Amount],B37),"")</f>
        <v/>
      </c>
      <c r="D37" s="44"/>
      <c r="E37" s="221" t="str">
        <f ca="1">IF(MIN(IFERROR(MATCH("*PostDoc*",OFFSET('Budget Project 1'!$A$13,E36,0,ROWS(Personnel_1[]),1),0)+E36,999),IFERROR(MATCH("*PhD*",OFFSET('Budget Project 1'!$A$13,E36,0,ROWS(Personnel_1[]),1),0)+E36,999))&lt;ROWS(Personnel_1[]),MIN(IFERROR(MATCH("*PostDoc*",OFFSET('Budget Project 1'!$A$13,E36,0,ROWS(Personnel_1[]),1),0)+E36,999),IFERROR(MATCH("*PhD*",OFFSET('Budget Project 1'!$A$13,E36,0,ROWS(Personnel_1[]),1),0)+E36,999)),"")</f>
        <v/>
      </c>
      <c r="F37" s="177" t="str">
        <f ca="1">IFERROR(INDEX(Personnel_1[FTE],E37)*INDEX(Personnel_1[Months],E37)/12,"")</f>
        <v/>
      </c>
      <c r="G37" s="233"/>
      <c r="H37" s="235" t="str">
        <f ca="1">IF(IFERROR(MATCH("*researcher*",OFFSET('Budget Project 1'!$A$41,H36,0,ROWS(pers_other_inst[]),1),0)+H36,999)&lt;ROWS(pers_other_inst[]),IFERROR(MATCH("*researcher*",OFFSET('Budget Project 1'!$A$41,H36,0,ROWS(pers_other_inst[]),1),0)+H36,999),"")</f>
        <v/>
      </c>
      <c r="I37" s="241" t="str">
        <f ca="1">IF(ISERROR(IF(AND(INDEX(pers_other_inst[Months],H37)&gt;=pers_oi_min_months,INDEX(pers_other_inst[Total '#hours],H37)/INDEX(pers_other_inst[Months],H37)*12/pers_other_nrhours_year&gt;=pers_oi_minFTE)=TRUE,INDEX(pers_other_inst[Months],H37)/12,0)),"",IF(AND(INDEX(pers_other_inst[Months],H37)&gt;=pers_oi_min_months,INDEX(pers_other_inst[Total '#hours],H37)/INDEX(pers_other_inst[Months],H37)*12/pers_other_nrhours_year&gt;=pers_oi_minFTE)=TRUE,INDEX(pers_other_inst[Months],H37)/12,""))</f>
        <v/>
      </c>
      <c r="J37" s="233"/>
      <c r="K37" s="221" t="str">
        <f ca="1">IF(IFERROR(MATCH("*Non-scientific*",OFFSET('Budget Project 1'!$A$13,K36,0,ROWS(Personnel_1[]),1),0)+K36,999)&lt;ROWS(Personnel_1[]),IFERROR(MATCH("*Non-scientific*",OFFSET('Budget Project 1'!$A$13,K36,0,ROWS(Personnel_1[]),1),0)+K36,999),"")</f>
        <v/>
      </c>
      <c r="L37" s="173" t="str">
        <f ca="1">IFERROR(INDEX(Personnel_1[Amount],K37),"")</f>
        <v/>
      </c>
      <c r="M37"/>
      <c r="N37" s="221" t="str">
        <f ca="1">IF(IFERROR(MATCH("*leave*",OFFSET('Budget Project 1'!$A$13,N36,0,ROWS(Personnel_1[]),1),0)+N36,999)&lt;ROWS(Personnel_1[]),IFERROR(MATCH("*leave*",OFFSET('Budget Project 1'!$A$13,N36,0,ROWS(Personnel_1[]),1),0)+N36,999),"")</f>
        <v/>
      </c>
      <c r="O37" s="228" t="str">
        <f ca="1">IFERROR(INDEX(Personnel_1[Months],N37)*INDEX(Personnel_1[FTE],N37),"")</f>
        <v/>
      </c>
      <c r="P37"/>
      <c r="Q37" s="252" t="str">
        <f ca="1">IF(MIN(IFERROR(MATCH("*PostDoc*",OFFSET('Budget Project 1'!$A$13,E36,0,ROWS(Personnel_1[]),1),0)+E36,999),IFERROR(MATCH("*PhD*",OFFSET('Budget Project 1'!$A$13,E36,0,ROWS(Personnel_1[]),1),0)+E36,999))&lt;ROWS(Personnel_1[]),MIN(IFERROR(MATCH("*PostDoc*",OFFSET('Budget Project 1'!$A$13,E36,0,ROWS(Personnel_1[]),1),0)+E36,999),IFERROR(MATCH("*PhD*",OFFSET('Budget Project 1'!$A$13,E36,0,ROWS(Personnel_1[]),1),0)+E36,999)),"")</f>
        <v/>
      </c>
      <c r="R37" s="253" t="str">
        <f ca="1">IFERROR(INDEX(Personnel_1[Category],Q37),"")</f>
        <v/>
      </c>
      <c r="S37" s="253" t="str">
        <f ca="1">IFERROR(INDEX(Personnel_1[FTE],Q37),"")</f>
        <v/>
      </c>
      <c r="T37" s="254" t="str">
        <f ca="1">IFERROR(INDEX(Personnel_1[Months],Q37),"")</f>
        <v/>
      </c>
      <c r="U37"/>
      <c r="V37" s="252" t="str">
        <f ca="1">IF(MIN(IFERROR(MATCH("*PostDoc*",OFFSET('Budget Project 2'!$A$13,V36,0,ROWS(Personnel_2[]),1),0)+V36,999),IFERROR(MATCH("*PhD*",OFFSET('Budget Project 2'!$A$13,V36,0,ROWS(Personnel_2[]),1),0)+V36,999))&lt;ROWS(Personnel_2[]),MIN(IFERROR(MATCH("*PostDoc*",OFFSET('Budget Project 2'!$A$13,V36,0,ROWS(Personnel_2[]),1),0)+V36,999),IFERROR(MATCH("*PhD*",OFFSET('Budget Project 2'!$A$13,V36,0,ROWS(Personnel_2[]),1),0)+V36,999)),"")</f>
        <v/>
      </c>
      <c r="W37" s="253" t="str">
        <f ca="1">IFERROR(INDEX(Personnel_2[Category],V37),"")</f>
        <v/>
      </c>
      <c r="X37" s="253" t="str">
        <f ca="1">IFERROR(INDEX(Personnel_2[FTE],V37),"")</f>
        <v/>
      </c>
      <c r="Y37" s="254" t="str">
        <f ca="1">IFERROR(INDEX(Personnel_2[Months],V37),"")</f>
        <v/>
      </c>
      <c r="Z37"/>
      <c r="AA37" s="252" t="str">
        <f ca="1">IF(MIN(IFERROR(MATCH("*PostDoc*",OFFSET('Budget Project 3'!$A$13,AA36,0,ROWS(Personnel_3[]),1),0)+AA36,999),IFERROR(MATCH("*PhD*",OFFSET('Budget Project 3'!$A$13,AA36,0,ROWS(Personnel_3[]),1),0)+AA36,999))&lt;ROWS(Personnel_3[]),MIN(IFERROR(MATCH("*PostDoc*",OFFSET('Budget Project 3'!$A$13,AA36,0,ROWS(Personnel_3[]),1),0)+AA36,999),IFERROR(MATCH("*PhD*",OFFSET('Budget Project 3'!$A$13,AA36,0,ROWS(Personnel_3[]),1),0)+AA36,999)),"")</f>
        <v/>
      </c>
      <c r="AB37" s="253" t="str">
        <f ca="1">IFERROR(INDEX(Personnel_3[Category],AA37),"")</f>
        <v/>
      </c>
      <c r="AC37" s="253" t="str">
        <f ca="1">IFERROR(INDEX(Personnel_3[FTE],AA37),"")</f>
        <v/>
      </c>
      <c r="AD37" s="254" t="str">
        <f ca="1">IFERROR(INDEX(Personnel_3[Months],AA37),"")</f>
        <v/>
      </c>
      <c r="AE37"/>
      <c r="AF37"/>
      <c r="AG37"/>
      <c r="AH37"/>
      <c r="AI37"/>
      <c r="AJ37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0"/>
      <c r="CY37" s="40"/>
      <c r="CZ37" s="40"/>
      <c r="DA37" s="40"/>
      <c r="DB37" s="40"/>
      <c r="DC37" s="40"/>
      <c r="DD37" s="40"/>
      <c r="DE37" s="40"/>
      <c r="DF37" s="40"/>
    </row>
    <row r="38" spans="2:110" s="39" customFormat="1" ht="11.25" customHeight="1" outlineLevel="1" x14ac:dyDescent="0.25">
      <c r="B38" s="221" t="str">
        <f ca="1">IF(IFERROR(MATCH("*Other*",OFFSET('Budget Project 1'!$A$13,B37,0,ROWS(Personnel_1[]),1),0)+B37,999)&lt;ROWS(Personnel_1[]),IFERROR(MATCH("*Other*",OFFSET('Budget Project 1'!$A$13,B37,0,ROWS(Personnel_1[]),1),0)+B37,999),"")</f>
        <v/>
      </c>
      <c r="C38" s="173" t="str">
        <f ca="1">IFERROR(INDEX(Personnel_1[Amount],B38),"")</f>
        <v/>
      </c>
      <c r="D38" s="44"/>
      <c r="E38" s="221" t="str">
        <f ca="1">IF(MIN(IFERROR(MATCH("*PostDoc*",OFFSET('Budget Project 1'!$A$13,E37,0,ROWS(Personnel_1[]),1),0)+E37,999),IFERROR(MATCH("*PhD*",OFFSET('Budget Project 1'!$A$13,E37,0,ROWS(Personnel_1[]),1),0)+E37,999))&lt;ROWS(Personnel_1[]),MIN(IFERROR(MATCH("*PostDoc*",OFFSET('Budget Project 1'!$A$13,E37,0,ROWS(Personnel_1[]),1),0)+E37,999),IFERROR(MATCH("*PhD*",OFFSET('Budget Project 1'!$A$13,E37,0,ROWS(Personnel_1[]),1),0)+E37,999)),"")</f>
        <v/>
      </c>
      <c r="F38" s="177" t="str">
        <f ca="1">IFERROR(INDEX(Personnel_1[FTE],E38)*INDEX(Personnel_1[Months],E38)/12,"")</f>
        <v/>
      </c>
      <c r="G38" s="233"/>
      <c r="H38" s="235" t="str">
        <f ca="1">IF(IFERROR(MATCH("*researcher*",OFFSET('Budget Project 1'!$A$41,H37,0,ROWS(pers_other_inst[]),1),0)+H37,999)&lt;ROWS(pers_other_inst[]),IFERROR(MATCH("*researcher*",OFFSET('Budget Project 1'!$A$41,H37,0,ROWS(pers_other_inst[]),1),0)+H37,999),"")</f>
        <v/>
      </c>
      <c r="I38" s="241" t="str">
        <f ca="1">IF(ISERROR(IF(AND(INDEX(pers_other_inst[Months],H38)&gt;=pers_oi_min_months,INDEX(pers_other_inst[Total '#hours],H38)/INDEX(pers_other_inst[Months],H38)*12/pers_other_nrhours_year&gt;=pers_oi_minFTE)=TRUE,INDEX(pers_other_inst[Months],H38)/12,0)),"",IF(AND(INDEX(pers_other_inst[Months],H38)&gt;=pers_oi_min_months,INDEX(pers_other_inst[Total '#hours],H38)/INDEX(pers_other_inst[Months],H38)*12/pers_other_nrhours_year&gt;=pers_oi_minFTE)=TRUE,INDEX(pers_other_inst[Months],H38)/12,""))</f>
        <v/>
      </c>
      <c r="J38" s="233"/>
      <c r="K38" s="221" t="str">
        <f ca="1">IF(IFERROR(MATCH("*Non-scientific*",OFFSET('Budget Project 1'!$A$13,K37,0,ROWS(Personnel_1[]),1),0)+K37,999)&lt;ROWS(Personnel_1[]),IFERROR(MATCH("*Non-scientific*",OFFSET('Budget Project 1'!$A$13,K37,0,ROWS(Personnel_1[]),1),0)+K37,999),"")</f>
        <v/>
      </c>
      <c r="L38" s="173" t="str">
        <f ca="1">IFERROR(INDEX(Personnel_1[Amount],K38),"")</f>
        <v/>
      </c>
      <c r="M38"/>
      <c r="N38" s="221" t="str">
        <f ca="1">IF(IFERROR(MATCH("*leave*",OFFSET('Budget Project 1'!$A$13,N37,0,ROWS(Personnel_1[]),1),0)+N37,999)&lt;ROWS(Personnel_1[]),IFERROR(MATCH("*leave*",OFFSET('Budget Project 1'!$A$13,N37,0,ROWS(Personnel_1[]),1),0)+N37,999),"")</f>
        <v/>
      </c>
      <c r="O38" s="228" t="str">
        <f ca="1">IFERROR(INDEX(Personnel_1[Months],N38)*INDEX(Personnel_1[FTE],N38),"")</f>
        <v/>
      </c>
      <c r="P38"/>
      <c r="Q38" s="252" t="str">
        <f ca="1">IF(MIN(IFERROR(MATCH("*PostDoc*",OFFSET('Budget Project 1'!$A$13,E37,0,ROWS(Personnel_1[]),1),0)+E37,999),IFERROR(MATCH("*PhD*",OFFSET('Budget Project 1'!$A$13,E37,0,ROWS(Personnel_1[]),1),0)+E37,999))&lt;ROWS(Personnel_1[]),MIN(IFERROR(MATCH("*PostDoc*",OFFSET('Budget Project 1'!$A$13,E37,0,ROWS(Personnel_1[]),1),0)+E37,999),IFERROR(MATCH("*PhD*",OFFSET('Budget Project 1'!$A$13,E37,0,ROWS(Personnel_1[]),1),0)+E37,999)),"")</f>
        <v/>
      </c>
      <c r="R38" s="253" t="str">
        <f ca="1">IFERROR(INDEX(Personnel_1[Category],Q38),"")</f>
        <v/>
      </c>
      <c r="S38" s="253" t="str">
        <f ca="1">IFERROR(INDEX(Personnel_1[FTE],Q38),"")</f>
        <v/>
      </c>
      <c r="T38" s="254" t="str">
        <f ca="1">IFERROR(INDEX(Personnel_1[Months],Q38),"")</f>
        <v/>
      </c>
      <c r="U38"/>
      <c r="V38" s="252" t="str">
        <f ca="1">IF(MIN(IFERROR(MATCH("*PostDoc*",OFFSET('Budget Project 2'!$A$13,V37,0,ROWS(Personnel_2[]),1),0)+V37,999),IFERROR(MATCH("*PhD*",OFFSET('Budget Project 2'!$A$13,V37,0,ROWS(Personnel_2[]),1),0)+V37,999))&lt;ROWS(Personnel_2[]),MIN(IFERROR(MATCH("*PostDoc*",OFFSET('Budget Project 2'!$A$13,V37,0,ROWS(Personnel_2[]),1),0)+V37,999),IFERROR(MATCH("*PhD*",OFFSET('Budget Project 2'!$A$13,V37,0,ROWS(Personnel_2[]),1),0)+V37,999)),"")</f>
        <v/>
      </c>
      <c r="W38" s="253" t="str">
        <f ca="1">IFERROR(INDEX(Personnel_2[Category],V38),"")</f>
        <v/>
      </c>
      <c r="X38" s="253" t="str">
        <f ca="1">IFERROR(INDEX(Personnel_2[FTE],V38),"")</f>
        <v/>
      </c>
      <c r="Y38" s="254" t="str">
        <f ca="1">IFERROR(INDEX(Personnel_2[Months],V38),"")</f>
        <v/>
      </c>
      <c r="Z38"/>
      <c r="AA38" s="252" t="str">
        <f ca="1">IF(MIN(IFERROR(MATCH("*PostDoc*",OFFSET('Budget Project 3'!$A$13,AA37,0,ROWS(Personnel_3[]),1),0)+AA37,999),IFERROR(MATCH("*PhD*",OFFSET('Budget Project 3'!$A$13,AA37,0,ROWS(Personnel_3[]),1),0)+AA37,999))&lt;ROWS(Personnel_3[]),MIN(IFERROR(MATCH("*PostDoc*",OFFSET('Budget Project 3'!$A$13,AA37,0,ROWS(Personnel_3[]),1),0)+AA37,999),IFERROR(MATCH("*PhD*",OFFSET('Budget Project 3'!$A$13,AA37,0,ROWS(Personnel_3[]),1),0)+AA37,999)),"")</f>
        <v/>
      </c>
      <c r="AB38" s="253" t="str">
        <f ca="1">IFERROR(INDEX(Personnel_3[Category],AA38),"")</f>
        <v/>
      </c>
      <c r="AC38" s="253" t="str">
        <f ca="1">IFERROR(INDEX(Personnel_3[FTE],AA38),"")</f>
        <v/>
      </c>
      <c r="AD38" s="254" t="str">
        <f ca="1">IFERROR(INDEX(Personnel_3[Months],AA38),"")</f>
        <v/>
      </c>
      <c r="AE38"/>
      <c r="AF38"/>
      <c r="AG38"/>
      <c r="AH38"/>
      <c r="AI38"/>
      <c r="AJ38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0"/>
      <c r="CY38" s="40"/>
      <c r="CZ38" s="40"/>
      <c r="DA38" s="40"/>
      <c r="DB38" s="40"/>
      <c r="DC38" s="40"/>
      <c r="DD38" s="40"/>
      <c r="DE38" s="40"/>
      <c r="DF38" s="40"/>
    </row>
    <row r="39" spans="2:110" s="39" customFormat="1" ht="11.25" customHeight="1" outlineLevel="1" x14ac:dyDescent="0.25">
      <c r="B39" s="221" t="str">
        <f ca="1">IF(IFERROR(MATCH("*Other*",OFFSET('Budget Project 1'!$A$13,B38,0,ROWS(Personnel_1[]),1),0)+B38,999)&lt;ROWS(Personnel_1[]),IFERROR(MATCH("*Other*",OFFSET('Budget Project 1'!$A$13,B38,0,ROWS(Personnel_1[]),1),0)+B38,999),"")</f>
        <v/>
      </c>
      <c r="C39" s="173" t="str">
        <f ca="1">IFERROR(INDEX(Personnel_1[Amount],B39),"")</f>
        <v/>
      </c>
      <c r="D39" s="44"/>
      <c r="E39" s="221" t="str">
        <f ca="1">IF(MIN(IFERROR(MATCH("*PostDoc*",OFFSET('Budget Project 1'!$A$13,E38,0,ROWS(Personnel_1[]),1),0)+E38,999),IFERROR(MATCH("*PhD*",OFFSET('Budget Project 1'!$A$13,E38,0,ROWS(Personnel_1[]),1),0)+E38,999))&lt;ROWS(Personnel_1[]),MIN(IFERROR(MATCH("*PostDoc*",OFFSET('Budget Project 1'!$A$13,E38,0,ROWS(Personnel_1[]),1),0)+E38,999),IFERROR(MATCH("*PhD*",OFFSET('Budget Project 1'!$A$13,E38,0,ROWS(Personnel_1[]),1),0)+E38,999)),"")</f>
        <v/>
      </c>
      <c r="F39" s="177" t="str">
        <f ca="1">IFERROR(INDEX(Personnel_1[FTE],E39)*INDEX(Personnel_1[Months],E39)/12,"")</f>
        <v/>
      </c>
      <c r="G39" s="233"/>
      <c r="H39" s="235" t="str">
        <f ca="1">IF(IFERROR(MATCH("*researcher*",OFFSET('Budget Project 1'!$A$41,H38,0,ROWS(pers_other_inst[]),1),0)+H38,999)&lt;ROWS(pers_other_inst[]),IFERROR(MATCH("*researcher*",OFFSET('Budget Project 1'!$A$41,H38,0,ROWS(pers_other_inst[]),1),0)+H38,999),"")</f>
        <v/>
      </c>
      <c r="I39" s="241" t="str">
        <f ca="1">IF(ISERROR(IF(AND(INDEX(pers_other_inst[Months],H39)&gt;=pers_oi_min_months,INDEX(pers_other_inst[Total '#hours],H39)/INDEX(pers_other_inst[Months],H39)*12/pers_other_nrhours_year&gt;=pers_oi_minFTE)=TRUE,INDEX(pers_other_inst[Months],H39)/12,0)),"",IF(AND(INDEX(pers_other_inst[Months],H39)&gt;=pers_oi_min_months,INDEX(pers_other_inst[Total '#hours],H39)/INDEX(pers_other_inst[Months],H39)*12/pers_other_nrhours_year&gt;=pers_oi_minFTE)=TRUE,INDEX(pers_other_inst[Months],H39)/12,""))</f>
        <v/>
      </c>
      <c r="J39" s="233"/>
      <c r="K39" s="221" t="str">
        <f ca="1">IF(IFERROR(MATCH("*Non-scientific*",OFFSET('Budget Project 1'!$A$13,K38,0,ROWS(Personnel_1[]),1),0)+K38,999)&lt;ROWS(Personnel_1[]),IFERROR(MATCH("*Non-scientific*",OFFSET('Budget Project 1'!$A$13,K38,0,ROWS(Personnel_1[]),1),0)+K38,999),"")</f>
        <v/>
      </c>
      <c r="L39" s="173" t="str">
        <f ca="1">IFERROR(INDEX(Personnel_1[Amount],K39),"")</f>
        <v/>
      </c>
      <c r="M39"/>
      <c r="N39" s="221" t="str">
        <f ca="1">IF(IFERROR(MATCH("*leave*",OFFSET('Budget Project 1'!$A$13,N38,0,ROWS(Personnel_1[]),1),0)+N38,999)&lt;ROWS(Personnel_1[]),IFERROR(MATCH("*leave*",OFFSET('Budget Project 1'!$A$13,N38,0,ROWS(Personnel_1[]),1),0)+N38,999),"")</f>
        <v/>
      </c>
      <c r="O39" s="228" t="str">
        <f ca="1">IFERROR(INDEX(Personnel_1[Months],N39)*INDEX(Personnel_1[FTE],N39),"")</f>
        <v/>
      </c>
      <c r="P39"/>
      <c r="Q39" s="252" t="str">
        <f ca="1">IF(MIN(IFERROR(MATCH("*PostDoc*",OFFSET('Budget Project 1'!$A$13,E38,0,ROWS(Personnel_1[]),1),0)+E38,999),IFERROR(MATCH("*PhD*",OFFSET('Budget Project 1'!$A$13,E38,0,ROWS(Personnel_1[]),1),0)+E38,999))&lt;ROWS(Personnel_1[]),MIN(IFERROR(MATCH("*PostDoc*",OFFSET('Budget Project 1'!$A$13,E38,0,ROWS(Personnel_1[]),1),0)+E38,999),IFERROR(MATCH("*PhD*",OFFSET('Budget Project 1'!$A$13,E38,0,ROWS(Personnel_1[]),1),0)+E38,999)),"")</f>
        <v/>
      </c>
      <c r="R39" s="253" t="str">
        <f ca="1">IFERROR(INDEX(Personnel_1[Category],Q39),"")</f>
        <v/>
      </c>
      <c r="S39" s="253" t="str">
        <f ca="1">IFERROR(INDEX(Personnel_1[FTE],Q39),"")</f>
        <v/>
      </c>
      <c r="T39" s="254" t="str">
        <f ca="1">IFERROR(INDEX(Personnel_1[Months],Q39),"")</f>
        <v/>
      </c>
      <c r="U39"/>
      <c r="V39" s="252" t="str">
        <f ca="1">IF(MIN(IFERROR(MATCH("*PostDoc*",OFFSET('Budget Project 2'!$A$13,V38,0,ROWS(Personnel_2[]),1),0)+V38,999),IFERROR(MATCH("*PhD*",OFFSET('Budget Project 2'!$A$13,V38,0,ROWS(Personnel_2[]),1),0)+V38,999))&lt;ROWS(Personnel_2[]),MIN(IFERROR(MATCH("*PostDoc*",OFFSET('Budget Project 2'!$A$13,V38,0,ROWS(Personnel_2[]),1),0)+V38,999),IFERROR(MATCH("*PhD*",OFFSET('Budget Project 2'!$A$13,V38,0,ROWS(Personnel_2[]),1),0)+V38,999)),"")</f>
        <v/>
      </c>
      <c r="W39" s="253" t="str">
        <f ca="1">IFERROR(INDEX(Personnel_2[Category],V39),"")</f>
        <v/>
      </c>
      <c r="X39" s="253" t="str">
        <f ca="1">IFERROR(INDEX(Personnel_2[FTE],V39),"")</f>
        <v/>
      </c>
      <c r="Y39" s="254" t="str">
        <f ca="1">IFERROR(INDEX(Personnel_2[Months],V39),"")</f>
        <v/>
      </c>
      <c r="Z39"/>
      <c r="AA39" s="252" t="str">
        <f ca="1">IF(MIN(IFERROR(MATCH("*PostDoc*",OFFSET('Budget Project 3'!$A$13,AA38,0,ROWS(Personnel_3[]),1),0)+AA38,999),IFERROR(MATCH("*PhD*",OFFSET('Budget Project 3'!$A$13,AA38,0,ROWS(Personnel_3[]),1),0)+AA38,999))&lt;ROWS(Personnel_3[]),MIN(IFERROR(MATCH("*PostDoc*",OFFSET('Budget Project 3'!$A$13,AA38,0,ROWS(Personnel_3[]),1),0)+AA38,999),IFERROR(MATCH("*PhD*",OFFSET('Budget Project 3'!$A$13,AA38,0,ROWS(Personnel_3[]),1),0)+AA38,999)),"")</f>
        <v/>
      </c>
      <c r="AB39" s="253" t="str">
        <f ca="1">IFERROR(INDEX(Personnel_3[Category],AA39),"")</f>
        <v/>
      </c>
      <c r="AC39" s="253" t="str">
        <f ca="1">IFERROR(INDEX(Personnel_3[FTE],AA39),"")</f>
        <v/>
      </c>
      <c r="AD39" s="254" t="str">
        <f ca="1">IFERROR(INDEX(Personnel_3[Months],AA39),"")</f>
        <v/>
      </c>
      <c r="AE39"/>
      <c r="AF39"/>
      <c r="AG39"/>
      <c r="AH39"/>
      <c r="AI39"/>
      <c r="AJ39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0"/>
      <c r="CY39" s="40"/>
      <c r="CZ39" s="40"/>
      <c r="DA39" s="40"/>
      <c r="DB39" s="40"/>
      <c r="DC39" s="40"/>
      <c r="DD39" s="40"/>
      <c r="DE39" s="40"/>
      <c r="DF39" s="40"/>
    </row>
    <row r="40" spans="2:110" s="39" customFormat="1" ht="11.25" customHeight="1" outlineLevel="1" x14ac:dyDescent="0.25">
      <c r="B40" s="221" t="str">
        <f ca="1">IF(IFERROR(MATCH("*Other*",OFFSET('Budget Project 1'!$A$13,B39,0,ROWS(Personnel_1[]),1),0)+B39,999)&lt;ROWS(Personnel_1[]),IFERROR(MATCH("*Other*",OFFSET('Budget Project 1'!$A$13,B39,0,ROWS(Personnel_1[]),1),0)+B39,999),"")</f>
        <v/>
      </c>
      <c r="C40" s="173" t="str">
        <f ca="1">IFERROR(INDEX(Personnel_1[Amount],B40),"")</f>
        <v/>
      </c>
      <c r="D40" s="44"/>
      <c r="E40" s="221" t="str">
        <f ca="1">IF(MIN(IFERROR(MATCH("*PostDoc*",OFFSET('Budget Project 1'!$A$13,E39,0,ROWS(Personnel_1[]),1),0)+E39,999),IFERROR(MATCH("*PhD*",OFFSET('Budget Project 1'!$A$13,E39,0,ROWS(Personnel_1[]),1),0)+E39,999))&lt;ROWS(Personnel_1[]),MIN(IFERROR(MATCH("*PostDoc*",OFFSET('Budget Project 1'!$A$13,E39,0,ROWS(Personnel_1[]),1),0)+E39,999),IFERROR(MATCH("*PhD*",OFFSET('Budget Project 1'!$A$13,E39,0,ROWS(Personnel_1[]),1),0)+E39,999)),"")</f>
        <v/>
      </c>
      <c r="F40" s="177" t="str">
        <f ca="1">IFERROR(INDEX(Personnel_1[FTE],E40)*INDEX(Personnel_1[Months],E40)/12,"")</f>
        <v/>
      </c>
      <c r="G40" s="233"/>
      <c r="H40" s="235" t="str">
        <f ca="1">IF(IFERROR(MATCH("*researcher*",OFFSET('Budget Project 1'!$A$41,H39,0,ROWS(pers_other_inst[]),1),0)+H39,999)&lt;ROWS(pers_other_inst[]),IFERROR(MATCH("*researcher*",OFFSET('Budget Project 1'!$A$41,H39,0,ROWS(pers_other_inst[]),1),0)+H39,999),"")</f>
        <v/>
      </c>
      <c r="I40" s="241" t="str">
        <f ca="1">IF(ISERROR(IF(AND(INDEX(pers_other_inst[Months],H40)&gt;=pers_oi_min_months,INDEX(pers_other_inst[Total '#hours],H40)/INDEX(pers_other_inst[Months],H40)*12/pers_other_nrhours_year&gt;=pers_oi_minFTE)=TRUE,INDEX(pers_other_inst[Months],H40)/12,0)),"",IF(AND(INDEX(pers_other_inst[Months],H40)&gt;=pers_oi_min_months,INDEX(pers_other_inst[Total '#hours],H40)/INDEX(pers_other_inst[Months],H40)*12/pers_other_nrhours_year&gt;=pers_oi_minFTE)=TRUE,INDEX(pers_other_inst[Months],H40)/12,""))</f>
        <v/>
      </c>
      <c r="J40" s="233"/>
      <c r="K40" s="221" t="str">
        <f ca="1">IF(IFERROR(MATCH("*Non-scientific*",OFFSET('Budget Project 1'!$A$13,K39,0,ROWS(Personnel_1[]),1),0)+K39,999)&lt;ROWS(Personnel_1[]),IFERROR(MATCH("*Non-scientific*",OFFSET('Budget Project 1'!$A$13,K39,0,ROWS(Personnel_1[]),1),0)+K39,999),"")</f>
        <v/>
      </c>
      <c r="L40" s="173" t="str">
        <f ca="1">IFERROR(INDEX(Personnel_1[Amount],K40),"")</f>
        <v/>
      </c>
      <c r="M40"/>
      <c r="N40" s="221" t="str">
        <f ca="1">IF(IFERROR(MATCH("*leave*",OFFSET('Budget Project 1'!$A$13,N39,0,ROWS(Personnel_1[]),1),0)+N39,999)&lt;ROWS(Personnel_1[]),IFERROR(MATCH("*leave*",OFFSET('Budget Project 1'!$A$13,N39,0,ROWS(Personnel_1[]),1),0)+N39,999),"")</f>
        <v/>
      </c>
      <c r="O40" s="228" t="str">
        <f ca="1">IFERROR(INDEX(Personnel_1[Months],N40)*INDEX(Personnel_1[FTE],N40),"")</f>
        <v/>
      </c>
      <c r="P40"/>
      <c r="Q40" s="252" t="str">
        <f ca="1">IF(MIN(IFERROR(MATCH("*PostDoc*",OFFSET('Budget Project 1'!$A$13,E39,0,ROWS(Personnel_1[]),1),0)+E39,999),IFERROR(MATCH("*PhD*",OFFSET('Budget Project 1'!$A$13,E39,0,ROWS(Personnel_1[]),1),0)+E39,999))&lt;ROWS(Personnel_1[]),MIN(IFERROR(MATCH("*PostDoc*",OFFSET('Budget Project 1'!$A$13,E39,0,ROWS(Personnel_1[]),1),0)+E39,999),IFERROR(MATCH("*PhD*",OFFSET('Budget Project 1'!$A$13,E39,0,ROWS(Personnel_1[]),1),0)+E39,999)),"")</f>
        <v/>
      </c>
      <c r="R40" s="253" t="str">
        <f ca="1">IFERROR(INDEX(Personnel_1[Category],Q40),"")</f>
        <v/>
      </c>
      <c r="S40" s="253" t="str">
        <f ca="1">IFERROR(INDEX(Personnel_1[FTE],Q40),"")</f>
        <v/>
      </c>
      <c r="T40" s="254" t="str">
        <f ca="1">IFERROR(INDEX(Personnel_1[Months],Q40),"")</f>
        <v/>
      </c>
      <c r="U40"/>
      <c r="V40" s="252" t="str">
        <f ca="1">IF(MIN(IFERROR(MATCH("*PostDoc*",OFFSET('Budget Project 2'!$A$13,V39,0,ROWS(Personnel_2[]),1),0)+V39,999),IFERROR(MATCH("*PhD*",OFFSET('Budget Project 2'!$A$13,V39,0,ROWS(Personnel_2[]),1),0)+V39,999))&lt;ROWS(Personnel_2[]),MIN(IFERROR(MATCH("*PostDoc*",OFFSET('Budget Project 2'!$A$13,V39,0,ROWS(Personnel_2[]),1),0)+V39,999),IFERROR(MATCH("*PhD*",OFFSET('Budget Project 2'!$A$13,V39,0,ROWS(Personnel_2[]),1),0)+V39,999)),"")</f>
        <v/>
      </c>
      <c r="W40" s="253" t="str">
        <f ca="1">IFERROR(INDEX(Personnel_2[Category],V40),"")</f>
        <v/>
      </c>
      <c r="X40" s="253" t="str">
        <f ca="1">IFERROR(INDEX(Personnel_2[FTE],V40),"")</f>
        <v/>
      </c>
      <c r="Y40" s="254" t="str">
        <f ca="1">IFERROR(INDEX(Personnel_2[Months],V40),"")</f>
        <v/>
      </c>
      <c r="Z40"/>
      <c r="AA40" s="252" t="str">
        <f ca="1">IF(MIN(IFERROR(MATCH("*PostDoc*",OFFSET('Budget Project 3'!$A$13,AA39,0,ROWS(Personnel_3[]),1),0)+AA39,999),IFERROR(MATCH("*PhD*",OFFSET('Budget Project 3'!$A$13,AA39,0,ROWS(Personnel_3[]),1),0)+AA39,999))&lt;ROWS(Personnel_3[]),MIN(IFERROR(MATCH("*PostDoc*",OFFSET('Budget Project 3'!$A$13,AA39,0,ROWS(Personnel_3[]),1),0)+AA39,999),IFERROR(MATCH("*PhD*",OFFSET('Budget Project 3'!$A$13,AA39,0,ROWS(Personnel_3[]),1),0)+AA39,999)),"")</f>
        <v/>
      </c>
      <c r="AB40" s="253" t="str">
        <f ca="1">IFERROR(INDEX(Personnel_3[Category],AA40),"")</f>
        <v/>
      </c>
      <c r="AC40" s="253" t="str">
        <f ca="1">IFERROR(INDEX(Personnel_3[FTE],AA40),"")</f>
        <v/>
      </c>
      <c r="AD40" s="254" t="str">
        <f ca="1">IFERROR(INDEX(Personnel_3[Months],AA40),"")</f>
        <v/>
      </c>
      <c r="AE40"/>
      <c r="AF40"/>
      <c r="AG40"/>
      <c r="AH40"/>
      <c r="AI40"/>
      <c r="AJ40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0"/>
      <c r="CY40" s="40"/>
      <c r="CZ40" s="40"/>
      <c r="DA40" s="40"/>
      <c r="DB40" s="40"/>
      <c r="DC40" s="40"/>
      <c r="DD40" s="40"/>
      <c r="DE40" s="40"/>
      <c r="DF40" s="40"/>
    </row>
    <row r="41" spans="2:110" s="39" customFormat="1" ht="11.25" customHeight="1" outlineLevel="1" x14ac:dyDescent="0.25">
      <c r="B41" s="221" t="str">
        <f ca="1">IF(IFERROR(MATCH("*Other*",OFFSET('Budget Project 1'!$A$13,B40,0,ROWS(Personnel_1[]),1),0)+B40,999)&lt;ROWS(Personnel_1[]),IFERROR(MATCH("*Other*",OFFSET('Budget Project 1'!$A$13,B40,0,ROWS(Personnel_1[]),1),0)+B40,999),"")</f>
        <v/>
      </c>
      <c r="C41" s="173" t="str">
        <f ca="1">IFERROR(INDEX(Personnel_1[Amount],B41),"")</f>
        <v/>
      </c>
      <c r="D41" s="44"/>
      <c r="E41" s="221" t="str">
        <f ca="1">IF(MIN(IFERROR(MATCH("*PostDoc*",OFFSET('Budget Project 1'!$A$13,E40,0,ROWS(Personnel_1[]),1),0)+E40,999),IFERROR(MATCH("*PhD*",OFFSET('Budget Project 1'!$A$13,E40,0,ROWS(Personnel_1[]),1),0)+E40,999))&lt;ROWS(Personnel_1[]),MIN(IFERROR(MATCH("*PostDoc*",OFFSET('Budget Project 1'!$A$13,E40,0,ROWS(Personnel_1[]),1),0)+E40,999),IFERROR(MATCH("*PhD*",OFFSET('Budget Project 1'!$A$13,E40,0,ROWS(Personnel_1[]),1),0)+E40,999)),"")</f>
        <v/>
      </c>
      <c r="F41" s="177" t="str">
        <f ca="1">IFERROR(INDEX(Personnel_1[FTE],E41)*INDEX(Personnel_1[Months],E41)/12,"")</f>
        <v/>
      </c>
      <c r="G41" s="233"/>
      <c r="H41" s="235" t="str">
        <f ca="1">IF(IFERROR(MATCH("*researcher*",OFFSET('Budget Project 1'!$A$41,H40,0,ROWS(pers_other_inst[]),1),0)+H40,999)&lt;ROWS(pers_other_inst[]),IFERROR(MATCH("*researcher*",OFFSET('Budget Project 1'!$A$41,H40,0,ROWS(pers_other_inst[]),1),0)+H40,999),"")</f>
        <v/>
      </c>
      <c r="I41" s="241" t="str">
        <f ca="1">IF(ISERROR(IF(AND(INDEX(pers_other_inst[Months],H41)&gt;=pers_oi_min_months,INDEX(pers_other_inst[Total '#hours],H41)/INDEX(pers_other_inst[Months],H41)*12/pers_other_nrhours_year&gt;=pers_oi_minFTE)=TRUE,INDEX(pers_other_inst[Months],H41)/12,0)),"",IF(AND(INDEX(pers_other_inst[Months],H41)&gt;=pers_oi_min_months,INDEX(pers_other_inst[Total '#hours],H41)/INDEX(pers_other_inst[Months],H41)*12/pers_other_nrhours_year&gt;=pers_oi_minFTE)=TRUE,INDEX(pers_other_inst[Months],H41)/12,""))</f>
        <v/>
      </c>
      <c r="J41" s="233"/>
      <c r="K41" s="221" t="str">
        <f ca="1">IF(IFERROR(MATCH("*Non-scientific*",OFFSET('Budget Project 1'!$A$13,K40,0,ROWS(Personnel_1[]),1),0)+K40,999)&lt;ROWS(Personnel_1[]),IFERROR(MATCH("*Non-scientific*",OFFSET('Budget Project 1'!$A$13,K40,0,ROWS(Personnel_1[]),1),0)+K40,999),"")</f>
        <v/>
      </c>
      <c r="L41" s="173" t="str">
        <f ca="1">IFERROR(INDEX(Personnel_1[Amount],K41),"")</f>
        <v/>
      </c>
      <c r="M41"/>
      <c r="N41" s="221" t="str">
        <f ca="1">IF(IFERROR(MATCH("*leave*",OFFSET('Budget Project 1'!$A$13,N40,0,ROWS(Personnel_1[]),1),0)+N40,999)&lt;ROWS(Personnel_1[]),IFERROR(MATCH("*leave*",OFFSET('Budget Project 1'!$A$13,N40,0,ROWS(Personnel_1[]),1),0)+N40,999),"")</f>
        <v/>
      </c>
      <c r="O41" s="228" t="str">
        <f ca="1">IFERROR(INDEX(Personnel_1[Months],N41)*INDEX(Personnel_1[FTE],N41),"")</f>
        <v/>
      </c>
      <c r="P41"/>
      <c r="Q41" s="252" t="str">
        <f ca="1">IF(MIN(IFERROR(MATCH("*PostDoc*",OFFSET('Budget Project 1'!$A$13,E40,0,ROWS(Personnel_1[]),1),0)+E40,999),IFERROR(MATCH("*PhD*",OFFSET('Budget Project 1'!$A$13,E40,0,ROWS(Personnel_1[]),1),0)+E40,999))&lt;ROWS(Personnel_1[]),MIN(IFERROR(MATCH("*PostDoc*",OFFSET('Budget Project 1'!$A$13,E40,0,ROWS(Personnel_1[]),1),0)+E40,999),IFERROR(MATCH("*PhD*",OFFSET('Budget Project 1'!$A$13,E40,0,ROWS(Personnel_1[]),1),0)+E40,999)),"")</f>
        <v/>
      </c>
      <c r="R41" s="253" t="str">
        <f ca="1">IFERROR(INDEX(Personnel_1[Category],Q41),"")</f>
        <v/>
      </c>
      <c r="S41" s="253" t="str">
        <f ca="1">IFERROR(INDEX(Personnel_1[FTE],Q41),"")</f>
        <v/>
      </c>
      <c r="T41" s="254" t="str">
        <f ca="1">IFERROR(INDEX(Personnel_1[Months],Q41),"")</f>
        <v/>
      </c>
      <c r="U41"/>
      <c r="V41" s="252" t="str">
        <f ca="1">IF(MIN(IFERROR(MATCH("*PostDoc*",OFFSET('Budget Project 2'!$A$13,V40,0,ROWS(Personnel_2[]),1),0)+V40,999),IFERROR(MATCH("*PhD*",OFFSET('Budget Project 2'!$A$13,V40,0,ROWS(Personnel_2[]),1),0)+V40,999))&lt;ROWS(Personnel_2[]),MIN(IFERROR(MATCH("*PostDoc*",OFFSET('Budget Project 2'!$A$13,V40,0,ROWS(Personnel_2[]),1),0)+V40,999),IFERROR(MATCH("*PhD*",OFFSET('Budget Project 2'!$A$13,V40,0,ROWS(Personnel_2[]),1),0)+V40,999)),"")</f>
        <v/>
      </c>
      <c r="W41" s="253" t="str">
        <f ca="1">IFERROR(INDEX(Personnel_2[Category],V41),"")</f>
        <v/>
      </c>
      <c r="X41" s="253" t="str">
        <f ca="1">IFERROR(INDEX(Personnel_2[FTE],V41),"")</f>
        <v/>
      </c>
      <c r="Y41" s="254" t="str">
        <f ca="1">IFERROR(INDEX(Personnel_2[Months],V41),"")</f>
        <v/>
      </c>
      <c r="Z41"/>
      <c r="AA41" s="252" t="str">
        <f ca="1">IF(MIN(IFERROR(MATCH("*PostDoc*",OFFSET('Budget Project 3'!$A$13,AA40,0,ROWS(Personnel_3[]),1),0)+AA40,999),IFERROR(MATCH("*PhD*",OFFSET('Budget Project 3'!$A$13,AA40,0,ROWS(Personnel_3[]),1),0)+AA40,999))&lt;ROWS(Personnel_3[]),MIN(IFERROR(MATCH("*PostDoc*",OFFSET('Budget Project 3'!$A$13,AA40,0,ROWS(Personnel_3[]),1),0)+AA40,999),IFERROR(MATCH("*PhD*",OFFSET('Budget Project 3'!$A$13,AA40,0,ROWS(Personnel_3[]),1),0)+AA40,999)),"")</f>
        <v/>
      </c>
      <c r="AB41" s="253" t="str">
        <f ca="1">IFERROR(INDEX(Personnel_3[Category],AA41),"")</f>
        <v/>
      </c>
      <c r="AC41" s="253" t="str">
        <f ca="1">IFERROR(INDEX(Personnel_3[FTE],AA41),"")</f>
        <v/>
      </c>
      <c r="AD41" s="254" t="str">
        <f ca="1">IFERROR(INDEX(Personnel_3[Months],AA41),"")</f>
        <v/>
      </c>
      <c r="AE41"/>
      <c r="AF41"/>
      <c r="AG41"/>
      <c r="AH41"/>
      <c r="AI41"/>
      <c r="AJ41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0"/>
      <c r="CY41" s="40"/>
      <c r="CZ41" s="40"/>
      <c r="DA41" s="40"/>
      <c r="DB41" s="40"/>
      <c r="DC41" s="40"/>
      <c r="DD41" s="40"/>
      <c r="DE41" s="40"/>
      <c r="DF41" s="40"/>
    </row>
    <row r="42" spans="2:110" s="39" customFormat="1" ht="11.25" customHeight="1" outlineLevel="1" x14ac:dyDescent="0.25">
      <c r="B42" s="221" t="str">
        <f ca="1">IF(IFERROR(MATCH("*Other*",OFFSET('Budget Project 1'!$A$13,B41,0,ROWS(Personnel_1[]),1),0)+B41,999)&lt;ROWS(Personnel_1[]),IFERROR(MATCH("*Other*",OFFSET('Budget Project 1'!$A$13,B41,0,ROWS(Personnel_1[]),1),0)+B41,999),"")</f>
        <v/>
      </c>
      <c r="C42" s="173" t="str">
        <f ca="1">IFERROR(INDEX(Personnel_1[Amount],B42),"")</f>
        <v/>
      </c>
      <c r="D42" s="44"/>
      <c r="E42" s="221" t="str">
        <f ca="1">IF(MIN(IFERROR(MATCH("*PostDoc*",OFFSET('Budget Project 1'!$A$13,E41,0,ROWS(Personnel_1[]),1),0)+E41,999),IFERROR(MATCH("*PhD*",OFFSET('Budget Project 1'!$A$13,E41,0,ROWS(Personnel_1[]),1),0)+E41,999))&lt;ROWS(Personnel_1[]),MIN(IFERROR(MATCH("*PostDoc*",OFFSET('Budget Project 1'!$A$13,E41,0,ROWS(Personnel_1[]),1),0)+E41,999),IFERROR(MATCH("*PhD*",OFFSET('Budget Project 1'!$A$13,E41,0,ROWS(Personnel_1[]),1),0)+E41,999)),"")</f>
        <v/>
      </c>
      <c r="F42" s="177" t="str">
        <f ca="1">IFERROR(INDEX(Personnel_1[FTE],E42)*INDEX(Personnel_1[Months],E42)/12,"")</f>
        <v/>
      </c>
      <c r="G42" s="233"/>
      <c r="H42" s="235" t="str">
        <f ca="1">IF(IFERROR(MATCH("*researcher*",OFFSET('Budget Project 1'!$A$41,H41,0,ROWS(pers_other_inst[]),1),0)+H41,999)&lt;ROWS(pers_other_inst[]),IFERROR(MATCH("*researcher*",OFFSET('Budget Project 1'!$A$41,H41,0,ROWS(pers_other_inst[]),1),0)+H41,999),"")</f>
        <v/>
      </c>
      <c r="I42" s="241" t="str">
        <f ca="1">IF(ISERROR(IF(AND(INDEX(pers_other_inst[Months],H42)&gt;=pers_oi_min_months,INDEX(pers_other_inst[Total '#hours],H42)/INDEX(pers_other_inst[Months],H42)*12/pers_other_nrhours_year&gt;=pers_oi_minFTE)=TRUE,INDEX(pers_other_inst[Months],H42)/12,0)),"",IF(AND(INDEX(pers_other_inst[Months],H42)&gt;=pers_oi_min_months,INDEX(pers_other_inst[Total '#hours],H42)/INDEX(pers_other_inst[Months],H42)*12/pers_other_nrhours_year&gt;=pers_oi_minFTE)=TRUE,INDEX(pers_other_inst[Months],H42)/12,""))</f>
        <v/>
      </c>
      <c r="J42" s="233"/>
      <c r="K42" s="221" t="str">
        <f ca="1">IF(IFERROR(MATCH("*Non-scientific*",OFFSET('Budget Project 1'!$A$13,K41,0,ROWS(Personnel_1[]),1),0)+K41,999)&lt;ROWS(Personnel_1[]),IFERROR(MATCH("*Non-scientific*",OFFSET('Budget Project 1'!$A$13,K41,0,ROWS(Personnel_1[]),1),0)+K41,999),"")</f>
        <v/>
      </c>
      <c r="L42" s="173" t="str">
        <f ca="1">IFERROR(INDEX(Personnel_1[Amount],K42),"")</f>
        <v/>
      </c>
      <c r="M42"/>
      <c r="N42" s="221" t="str">
        <f ca="1">IF(IFERROR(MATCH("*leave*",OFFSET('Budget Project 1'!$A$13,N41,0,ROWS(Personnel_1[]),1),0)+N41,999)&lt;ROWS(Personnel_1[]),IFERROR(MATCH("*leave*",OFFSET('Budget Project 1'!$A$13,N41,0,ROWS(Personnel_1[]),1),0)+N41,999),"")</f>
        <v/>
      </c>
      <c r="O42" s="228" t="str">
        <f ca="1">IFERROR(INDEX(Personnel_1[Months],N42)*INDEX(Personnel_1[FTE],N42),"")</f>
        <v/>
      </c>
      <c r="P42"/>
      <c r="Q42" s="252" t="str">
        <f ca="1">IF(MIN(IFERROR(MATCH("*PostDoc*",OFFSET('Budget Project 1'!$A$13,E41,0,ROWS(Personnel_1[]),1),0)+E41,999),IFERROR(MATCH("*PhD*",OFFSET('Budget Project 1'!$A$13,E41,0,ROWS(Personnel_1[]),1),0)+E41,999))&lt;ROWS(Personnel_1[]),MIN(IFERROR(MATCH("*PostDoc*",OFFSET('Budget Project 1'!$A$13,E41,0,ROWS(Personnel_1[]),1),0)+E41,999),IFERROR(MATCH("*PhD*",OFFSET('Budget Project 1'!$A$13,E41,0,ROWS(Personnel_1[]),1),0)+E41,999)),"")</f>
        <v/>
      </c>
      <c r="R42" s="253" t="str">
        <f ca="1">IFERROR(INDEX(Personnel_1[Category],Q42),"")</f>
        <v/>
      </c>
      <c r="S42" s="253" t="str">
        <f ca="1">IFERROR(INDEX(Personnel_1[FTE],Q42),"")</f>
        <v/>
      </c>
      <c r="T42" s="254" t="str">
        <f ca="1">IFERROR(INDEX(Personnel_1[Months],Q42),"")</f>
        <v/>
      </c>
      <c r="U42"/>
      <c r="V42" s="252" t="str">
        <f ca="1">IF(MIN(IFERROR(MATCH("*PostDoc*",OFFSET('Budget Project 2'!$A$13,V41,0,ROWS(Personnel_2[]),1),0)+V41,999),IFERROR(MATCH("*PhD*",OFFSET('Budget Project 2'!$A$13,V41,0,ROWS(Personnel_2[]),1),0)+V41,999))&lt;ROWS(Personnel_2[]),MIN(IFERROR(MATCH("*PostDoc*",OFFSET('Budget Project 2'!$A$13,V41,0,ROWS(Personnel_2[]),1),0)+V41,999),IFERROR(MATCH("*PhD*",OFFSET('Budget Project 2'!$A$13,V41,0,ROWS(Personnel_2[]),1),0)+V41,999)),"")</f>
        <v/>
      </c>
      <c r="W42" s="253" t="str">
        <f ca="1">IFERROR(INDEX(Personnel_2[Category],V42),"")</f>
        <v/>
      </c>
      <c r="X42" s="253" t="str">
        <f ca="1">IFERROR(INDEX(Personnel_2[FTE],V42),"")</f>
        <v/>
      </c>
      <c r="Y42" s="254" t="str">
        <f ca="1">IFERROR(INDEX(Personnel_2[Months],V42),"")</f>
        <v/>
      </c>
      <c r="Z42"/>
      <c r="AA42" s="252" t="str">
        <f ca="1">IF(MIN(IFERROR(MATCH("*PostDoc*",OFFSET('Budget Project 3'!$A$13,AA41,0,ROWS(Personnel_3[]),1),0)+AA41,999),IFERROR(MATCH("*PhD*",OFFSET('Budget Project 3'!$A$13,AA41,0,ROWS(Personnel_3[]),1),0)+AA41,999))&lt;ROWS(Personnel_3[]),MIN(IFERROR(MATCH("*PostDoc*",OFFSET('Budget Project 3'!$A$13,AA41,0,ROWS(Personnel_3[]),1),0)+AA41,999),IFERROR(MATCH("*PhD*",OFFSET('Budget Project 3'!$A$13,AA41,0,ROWS(Personnel_3[]),1),0)+AA41,999)),"")</f>
        <v/>
      </c>
      <c r="AB42" s="253" t="str">
        <f ca="1">IFERROR(INDEX(Personnel_3[Category],AA42),"")</f>
        <v/>
      </c>
      <c r="AC42" s="253" t="str">
        <f ca="1">IFERROR(INDEX(Personnel_3[FTE],AA42),"")</f>
        <v/>
      </c>
      <c r="AD42" s="254" t="str">
        <f ca="1">IFERROR(INDEX(Personnel_3[Months],AA42),"")</f>
        <v/>
      </c>
      <c r="AE42"/>
      <c r="AF42"/>
      <c r="AG42"/>
      <c r="AH42"/>
      <c r="AI42"/>
      <c r="AJ42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0"/>
      <c r="CY42" s="40"/>
      <c r="CZ42" s="40"/>
      <c r="DA42" s="40"/>
      <c r="DB42" s="40"/>
      <c r="DC42" s="40"/>
      <c r="DD42" s="40"/>
      <c r="DE42" s="40"/>
      <c r="DF42" s="40"/>
    </row>
    <row r="43" spans="2:110" s="39" customFormat="1" ht="11.25" customHeight="1" outlineLevel="1" x14ac:dyDescent="0.25">
      <c r="B43" s="221" t="str">
        <f ca="1">IF(IFERROR(MATCH("*Other*",OFFSET('Budget Project 1'!$A$13,B42,0,ROWS(Personnel_1[]),1),0)+B42,999)&lt;ROWS(Personnel_1[]),IFERROR(MATCH("*Other*",OFFSET('Budget Project 1'!$A$13,B42,0,ROWS(Personnel_1[]),1),0)+B42,999),"")</f>
        <v/>
      </c>
      <c r="C43" s="173" t="str">
        <f ca="1">IFERROR(INDEX(Personnel_1[Amount],B43),"")</f>
        <v/>
      </c>
      <c r="D43" s="44"/>
      <c r="E43" s="221" t="str">
        <f ca="1">IF(MIN(IFERROR(MATCH("*PostDoc*",OFFSET('Budget Project 1'!$A$13,E42,0,ROWS(Personnel_1[]),1),0)+E42,999),IFERROR(MATCH("*PhD*",OFFSET('Budget Project 1'!$A$13,E42,0,ROWS(Personnel_1[]),1),0)+E42,999))&lt;ROWS(Personnel_1[]),MIN(IFERROR(MATCH("*PostDoc*",OFFSET('Budget Project 1'!$A$13,E42,0,ROWS(Personnel_1[]),1),0)+E42,999),IFERROR(MATCH("*PhD*",OFFSET('Budget Project 1'!$A$13,E42,0,ROWS(Personnel_1[]),1),0)+E42,999)),"")</f>
        <v/>
      </c>
      <c r="F43" s="177" t="str">
        <f ca="1">IFERROR(INDEX(Personnel_1[FTE],E43)*INDEX(Personnel_1[Months],E43)/12,"")</f>
        <v/>
      </c>
      <c r="G43" s="233"/>
      <c r="H43" s="235" t="str">
        <f ca="1">IF(IFERROR(MATCH("*researcher*",OFFSET('Budget Project 1'!$A$41,H42,0,ROWS(pers_other_inst[]),1),0)+H42,999)&lt;ROWS(pers_other_inst[]),IFERROR(MATCH("*researcher*",OFFSET('Budget Project 1'!$A$41,H42,0,ROWS(pers_other_inst[]),1),0)+H42,999),"")</f>
        <v/>
      </c>
      <c r="I43" s="241" t="str">
        <f ca="1">IF(ISERROR(IF(AND(INDEX(pers_other_inst[Months],H43)&gt;=pers_oi_min_months,INDEX(pers_other_inst[Total '#hours],H43)/INDEX(pers_other_inst[Months],H43)*12/pers_other_nrhours_year&gt;=pers_oi_minFTE)=TRUE,INDEX(pers_other_inst[Months],H43)/12,0)),"",IF(AND(INDEX(pers_other_inst[Months],H43)&gt;=pers_oi_min_months,INDEX(pers_other_inst[Total '#hours],H43)/INDEX(pers_other_inst[Months],H43)*12/pers_other_nrhours_year&gt;=pers_oi_minFTE)=TRUE,INDEX(pers_other_inst[Months],H43)/12,""))</f>
        <v/>
      </c>
      <c r="J43" s="233"/>
      <c r="K43" s="221" t="str">
        <f ca="1">IF(IFERROR(MATCH("*Non-scientific*",OFFSET('Budget Project 1'!$A$13,K42,0,ROWS(Personnel_1[]),1),0)+K42,999)&lt;ROWS(Personnel_1[]),IFERROR(MATCH("*Non-scientific*",OFFSET('Budget Project 1'!$A$13,K42,0,ROWS(Personnel_1[]),1),0)+K42,999),"")</f>
        <v/>
      </c>
      <c r="L43" s="173" t="str">
        <f ca="1">IFERROR(INDEX(Personnel_1[Amount],K43),"")</f>
        <v/>
      </c>
      <c r="M43"/>
      <c r="N43" s="221" t="str">
        <f ca="1">IF(IFERROR(MATCH("*leave*",OFFSET('Budget Project 1'!$A$13,N42,0,ROWS(Personnel_1[]),1),0)+N42,999)&lt;ROWS(Personnel_1[]),IFERROR(MATCH("*leave*",OFFSET('Budget Project 1'!$A$13,N42,0,ROWS(Personnel_1[]),1),0)+N42,999),"")</f>
        <v/>
      </c>
      <c r="O43" s="228" t="str">
        <f ca="1">IFERROR(INDEX(Personnel_1[Months],N43)*INDEX(Personnel_1[FTE],N43),"")</f>
        <v/>
      </c>
      <c r="P43"/>
      <c r="Q43" s="252" t="str">
        <f ca="1">IF(MIN(IFERROR(MATCH("*PostDoc*",OFFSET('Budget Project 1'!$A$13,E42,0,ROWS(Personnel_1[]),1),0)+E42,999),IFERROR(MATCH("*PhD*",OFFSET('Budget Project 1'!$A$13,E42,0,ROWS(Personnel_1[]),1),0)+E42,999))&lt;ROWS(Personnel_1[]),MIN(IFERROR(MATCH("*PostDoc*",OFFSET('Budget Project 1'!$A$13,E42,0,ROWS(Personnel_1[]),1),0)+E42,999),IFERROR(MATCH("*PhD*",OFFSET('Budget Project 1'!$A$13,E42,0,ROWS(Personnel_1[]),1),0)+E42,999)),"")</f>
        <v/>
      </c>
      <c r="R43" s="253" t="str">
        <f ca="1">IFERROR(INDEX(Personnel_1[Category],Q43),"")</f>
        <v/>
      </c>
      <c r="S43" s="253" t="str">
        <f ca="1">IFERROR(INDEX(Personnel_1[FTE],Q43),"")</f>
        <v/>
      </c>
      <c r="T43" s="254" t="str">
        <f ca="1">IFERROR(INDEX(Personnel_1[Months],Q43),"")</f>
        <v/>
      </c>
      <c r="U43"/>
      <c r="V43" s="252" t="str">
        <f ca="1">IF(MIN(IFERROR(MATCH("*PostDoc*",OFFSET('Budget Project 2'!$A$13,V42,0,ROWS(Personnel_2[]),1),0)+V42,999),IFERROR(MATCH("*PhD*",OFFSET('Budget Project 2'!$A$13,V42,0,ROWS(Personnel_2[]),1),0)+V42,999))&lt;ROWS(Personnel_2[]),MIN(IFERROR(MATCH("*PostDoc*",OFFSET('Budget Project 2'!$A$13,V42,0,ROWS(Personnel_2[]),1),0)+V42,999),IFERROR(MATCH("*PhD*",OFFSET('Budget Project 2'!$A$13,V42,0,ROWS(Personnel_2[]),1),0)+V42,999)),"")</f>
        <v/>
      </c>
      <c r="W43" s="253" t="str">
        <f ca="1">IFERROR(INDEX(Personnel_2[Category],V43),"")</f>
        <v/>
      </c>
      <c r="X43" s="253" t="str">
        <f ca="1">IFERROR(INDEX(Personnel_2[FTE],V43),"")</f>
        <v/>
      </c>
      <c r="Y43" s="254" t="str">
        <f ca="1">IFERROR(INDEX(Personnel_2[Months],V43),"")</f>
        <v/>
      </c>
      <c r="Z43"/>
      <c r="AA43" s="252" t="str">
        <f ca="1">IF(MIN(IFERROR(MATCH("*PostDoc*",OFFSET('Budget Project 3'!$A$13,AA42,0,ROWS(Personnel_3[]),1),0)+AA42,999),IFERROR(MATCH("*PhD*",OFFSET('Budget Project 3'!$A$13,AA42,0,ROWS(Personnel_3[]),1),0)+AA42,999))&lt;ROWS(Personnel_3[]),MIN(IFERROR(MATCH("*PostDoc*",OFFSET('Budget Project 3'!$A$13,AA42,0,ROWS(Personnel_3[]),1),0)+AA42,999),IFERROR(MATCH("*PhD*",OFFSET('Budget Project 3'!$A$13,AA42,0,ROWS(Personnel_3[]),1),0)+AA42,999)),"")</f>
        <v/>
      </c>
      <c r="AB43" s="253" t="str">
        <f ca="1">IFERROR(INDEX(Personnel_3[Category],AA43),"")</f>
        <v/>
      </c>
      <c r="AC43" s="253" t="str">
        <f ca="1">IFERROR(INDEX(Personnel_3[FTE],AA43),"")</f>
        <v/>
      </c>
      <c r="AD43" s="254" t="str">
        <f ca="1">IFERROR(INDEX(Personnel_3[Months],AA43),"")</f>
        <v/>
      </c>
      <c r="AE43"/>
      <c r="AF43"/>
      <c r="AG43"/>
      <c r="AH43"/>
      <c r="AI43"/>
      <c r="AJ43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0"/>
      <c r="CY43" s="40"/>
      <c r="CZ43" s="40"/>
      <c r="DA43" s="40"/>
      <c r="DB43" s="40"/>
      <c r="DC43" s="40"/>
      <c r="DD43" s="40"/>
      <c r="DE43" s="40"/>
      <c r="DF43" s="40"/>
    </row>
    <row r="44" spans="2:110" s="39" customFormat="1" ht="11.25" customHeight="1" outlineLevel="1" x14ac:dyDescent="0.25">
      <c r="B44" s="221" t="str">
        <f ca="1">IF(IFERROR(MATCH("*Other*",OFFSET('Budget Project 1'!$A$13,B43,0,ROWS(Personnel_1[]),1),0)+B43,999)&lt;ROWS(Personnel_1[]),IFERROR(MATCH("*Other*",OFFSET('Budget Project 1'!$A$13,B43,0,ROWS(Personnel_1[]),1),0)+B43,999),"")</f>
        <v/>
      </c>
      <c r="C44" s="173" t="str">
        <f ca="1">IFERROR(INDEX(Personnel_1[Amount],B44),"")</f>
        <v/>
      </c>
      <c r="D44" s="44"/>
      <c r="E44" s="221" t="str">
        <f ca="1">IF(MIN(IFERROR(MATCH("*PostDoc*",OFFSET('Budget Project 1'!$A$13,E43,0,ROWS(Personnel_1[]),1),0)+E43,999),IFERROR(MATCH("*PhD*",OFFSET('Budget Project 1'!$A$13,E43,0,ROWS(Personnel_1[]),1),0)+E43,999))&lt;ROWS(Personnel_1[]),MIN(IFERROR(MATCH("*PostDoc*",OFFSET('Budget Project 1'!$A$13,E43,0,ROWS(Personnel_1[]),1),0)+E43,999),IFERROR(MATCH("*PhD*",OFFSET('Budget Project 1'!$A$13,E43,0,ROWS(Personnel_1[]),1),0)+E43,999)),"")</f>
        <v/>
      </c>
      <c r="F44" s="177" t="str">
        <f ca="1">IFERROR(INDEX(Personnel_1[FTE],E44)*INDEX(Personnel_1[Months],E44)/12,"")</f>
        <v/>
      </c>
      <c r="G44" s="233"/>
      <c r="H44" s="235" t="str">
        <f ca="1">IF(IFERROR(MATCH("*researcher*",OFFSET('Budget Project 1'!$A$41,H43,0,ROWS(pers_other_inst[]),1),0)+H43,999)&lt;ROWS(pers_other_inst[]),IFERROR(MATCH("*researcher*",OFFSET('Budget Project 1'!$A$41,H43,0,ROWS(pers_other_inst[]),1),0)+H43,999),"")</f>
        <v/>
      </c>
      <c r="I44" s="241" t="str">
        <f ca="1">IF(ISERROR(IF(AND(INDEX(pers_other_inst[Months],H44)&gt;=pers_oi_min_months,INDEX(pers_other_inst[Total '#hours],H44)/INDEX(pers_other_inst[Months],H44)*12/pers_other_nrhours_year&gt;=pers_oi_minFTE)=TRUE,INDEX(pers_other_inst[Months],H44)/12,0)),"",IF(AND(INDEX(pers_other_inst[Months],H44)&gt;=pers_oi_min_months,INDEX(pers_other_inst[Total '#hours],H44)/INDEX(pers_other_inst[Months],H44)*12/pers_other_nrhours_year&gt;=pers_oi_minFTE)=TRUE,INDEX(pers_other_inst[Months],H44)/12,""))</f>
        <v/>
      </c>
      <c r="J44" s="233"/>
      <c r="K44" s="221" t="str">
        <f ca="1">IF(IFERROR(MATCH("*Non-scientific*",OFFSET('Budget Project 1'!$A$13,K43,0,ROWS(Personnel_1[]),1),0)+K43,999)&lt;ROWS(Personnel_1[]),IFERROR(MATCH("*Non-scientific*",OFFSET('Budget Project 1'!$A$13,K43,0,ROWS(Personnel_1[]),1),0)+K43,999),"")</f>
        <v/>
      </c>
      <c r="L44" s="173" t="str">
        <f ca="1">IFERROR(INDEX(Personnel_1[Amount],K44),"")</f>
        <v/>
      </c>
      <c r="M44"/>
      <c r="N44" s="221" t="str">
        <f ca="1">IF(IFERROR(MATCH("*leave*",OFFSET('Budget Project 1'!$A$13,N43,0,ROWS(Personnel_1[]),1),0)+N43,999)&lt;ROWS(Personnel_1[]),IFERROR(MATCH("*leave*",OFFSET('Budget Project 1'!$A$13,N43,0,ROWS(Personnel_1[]),1),0)+N43,999),"")</f>
        <v/>
      </c>
      <c r="O44" s="228" t="str">
        <f ca="1">IFERROR(INDEX(Personnel_1[Months],N44)*INDEX(Personnel_1[FTE],N44),"")</f>
        <v/>
      </c>
      <c r="P44"/>
      <c r="Q44" s="252" t="str">
        <f ca="1">IF(MIN(IFERROR(MATCH("*PostDoc*",OFFSET('Budget Project 1'!$A$13,E43,0,ROWS(Personnel_1[]),1),0)+E43,999),IFERROR(MATCH("*PhD*",OFFSET('Budget Project 1'!$A$13,E43,0,ROWS(Personnel_1[]),1),0)+E43,999))&lt;ROWS(Personnel_1[]),MIN(IFERROR(MATCH("*PostDoc*",OFFSET('Budget Project 1'!$A$13,E43,0,ROWS(Personnel_1[]),1),0)+E43,999),IFERROR(MATCH("*PhD*",OFFSET('Budget Project 1'!$A$13,E43,0,ROWS(Personnel_1[]),1),0)+E43,999)),"")</f>
        <v/>
      </c>
      <c r="R44" s="253" t="str">
        <f ca="1">IFERROR(INDEX(Personnel_1[Category],Q44),"")</f>
        <v/>
      </c>
      <c r="S44" s="253" t="str">
        <f ca="1">IFERROR(INDEX(Personnel_1[FTE],Q44),"")</f>
        <v/>
      </c>
      <c r="T44" s="254" t="str">
        <f ca="1">IFERROR(INDEX(Personnel_1[Months],Q44),"")</f>
        <v/>
      </c>
      <c r="U44"/>
      <c r="V44" s="252" t="str">
        <f ca="1">IF(MIN(IFERROR(MATCH("*PostDoc*",OFFSET('Budget Project 2'!$A$13,V43,0,ROWS(Personnel_2[]),1),0)+V43,999),IFERROR(MATCH("*PhD*",OFFSET('Budget Project 2'!$A$13,V43,0,ROWS(Personnel_2[]),1),0)+V43,999))&lt;ROWS(Personnel_2[]),MIN(IFERROR(MATCH("*PostDoc*",OFFSET('Budget Project 2'!$A$13,V43,0,ROWS(Personnel_2[]),1),0)+V43,999),IFERROR(MATCH("*PhD*",OFFSET('Budget Project 2'!$A$13,V43,0,ROWS(Personnel_2[]),1),0)+V43,999)),"")</f>
        <v/>
      </c>
      <c r="W44" s="253" t="str">
        <f ca="1">IFERROR(INDEX(Personnel_2[Category],V44),"")</f>
        <v/>
      </c>
      <c r="X44" s="253" t="str">
        <f ca="1">IFERROR(INDEX(Personnel_2[FTE],V44),"")</f>
        <v/>
      </c>
      <c r="Y44" s="254" t="str">
        <f ca="1">IFERROR(INDEX(Personnel_2[Months],V44),"")</f>
        <v/>
      </c>
      <c r="Z44"/>
      <c r="AA44" s="252" t="str">
        <f ca="1">IF(MIN(IFERROR(MATCH("*PostDoc*",OFFSET('Budget Project 3'!$A$13,AA43,0,ROWS(Personnel_3[]),1),0)+AA43,999),IFERROR(MATCH("*PhD*",OFFSET('Budget Project 3'!$A$13,AA43,0,ROWS(Personnel_3[]),1),0)+AA43,999))&lt;ROWS(Personnel_3[]),MIN(IFERROR(MATCH("*PostDoc*",OFFSET('Budget Project 3'!$A$13,AA43,0,ROWS(Personnel_3[]),1),0)+AA43,999),IFERROR(MATCH("*PhD*",OFFSET('Budget Project 3'!$A$13,AA43,0,ROWS(Personnel_3[]),1),0)+AA43,999)),"")</f>
        <v/>
      </c>
      <c r="AB44" s="253" t="str">
        <f ca="1">IFERROR(INDEX(Personnel_3[Category],AA44),"")</f>
        <v/>
      </c>
      <c r="AC44" s="253" t="str">
        <f ca="1">IFERROR(INDEX(Personnel_3[FTE],AA44),"")</f>
        <v/>
      </c>
      <c r="AD44" s="254" t="str">
        <f ca="1">IFERROR(INDEX(Personnel_3[Months],AA44),"")</f>
        <v/>
      </c>
      <c r="AE44"/>
      <c r="AF44"/>
      <c r="AG44"/>
      <c r="AH44"/>
      <c r="AI44"/>
      <c r="AJ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0"/>
      <c r="CY44" s="40"/>
      <c r="CZ44" s="40"/>
      <c r="DA44" s="40"/>
      <c r="DB44" s="40"/>
      <c r="DC44" s="40"/>
      <c r="DD44" s="40"/>
      <c r="DE44" s="40"/>
      <c r="DF44" s="40"/>
    </row>
    <row r="45" spans="2:110" s="39" customFormat="1" ht="11.25" customHeight="1" outlineLevel="1" x14ac:dyDescent="0.25">
      <c r="B45" s="221" t="str">
        <f ca="1">IF(IFERROR(MATCH("*Other*",OFFSET('Budget Project 1'!$A$13,B44,0,ROWS(Personnel_1[]),1),0)+B44,999)&lt;ROWS(Personnel_1[]),IFERROR(MATCH("*Other*",OFFSET('Budget Project 1'!$A$13,B44,0,ROWS(Personnel_1[]),1),0)+B44,999),"")</f>
        <v/>
      </c>
      <c r="C45" s="173" t="str">
        <f ca="1">IFERROR(INDEX(Personnel_1[Amount],B45),"")</f>
        <v/>
      </c>
      <c r="D45" s="44"/>
      <c r="E45" s="221" t="str">
        <f ca="1">IF(MIN(IFERROR(MATCH("*PostDoc*",OFFSET('Budget Project 1'!$A$13,E44,0,ROWS(Personnel_1[]),1),0)+E44,999),IFERROR(MATCH("*PhD*",OFFSET('Budget Project 1'!$A$13,E44,0,ROWS(Personnel_1[]),1),0)+E44,999))&lt;ROWS(Personnel_1[]),MIN(IFERROR(MATCH("*PostDoc*",OFFSET('Budget Project 1'!$A$13,E44,0,ROWS(Personnel_1[]),1),0)+E44,999),IFERROR(MATCH("*PhD*",OFFSET('Budget Project 1'!$A$13,E44,0,ROWS(Personnel_1[]),1),0)+E44,999)),"")</f>
        <v/>
      </c>
      <c r="F45" s="177" t="str">
        <f ca="1">IFERROR(INDEX(Personnel_1[FTE],E45)*INDEX(Personnel_1[Months],E45)/12,"")</f>
        <v/>
      </c>
      <c r="G45" s="233"/>
      <c r="H45" s="235" t="str">
        <f ca="1">IF(IFERROR(MATCH("*researcher*",OFFSET('Budget Project 1'!$A$41,H44,0,ROWS(pers_other_inst[]),1),0)+H44,999)&lt;ROWS(pers_other_inst[]),IFERROR(MATCH("*researcher*",OFFSET('Budget Project 1'!$A$41,H44,0,ROWS(pers_other_inst[]),1),0)+H44,999),"")</f>
        <v/>
      </c>
      <c r="I45" s="241" t="str">
        <f ca="1">IF(ISERROR(IF(AND(INDEX(pers_other_inst[Months],H45)&gt;=pers_oi_min_months,INDEX(pers_other_inst[Total '#hours],H45)/INDEX(pers_other_inst[Months],H45)*12/pers_other_nrhours_year&gt;=pers_oi_minFTE)=TRUE,INDEX(pers_other_inst[Months],H45)/12,0)),"",IF(AND(INDEX(pers_other_inst[Months],H45)&gt;=pers_oi_min_months,INDEX(pers_other_inst[Total '#hours],H45)/INDEX(pers_other_inst[Months],H45)*12/pers_other_nrhours_year&gt;=pers_oi_minFTE)=TRUE,INDEX(pers_other_inst[Months],H45)/12,""))</f>
        <v/>
      </c>
      <c r="J45" s="233"/>
      <c r="K45" s="221" t="str">
        <f ca="1">IF(IFERROR(MATCH("*Non-scientific*",OFFSET('Budget Project 1'!$A$13,K44,0,ROWS(Personnel_1[]),1),0)+K44,999)&lt;ROWS(Personnel_1[]),IFERROR(MATCH("*Non-scientific*",OFFSET('Budget Project 1'!$A$13,K44,0,ROWS(Personnel_1[]),1),0)+K44,999),"")</f>
        <v/>
      </c>
      <c r="L45" s="173" t="str">
        <f ca="1">IFERROR(INDEX(Personnel_1[Amount],K45),"")</f>
        <v/>
      </c>
      <c r="M45"/>
      <c r="N45" s="221" t="str">
        <f ca="1">IF(IFERROR(MATCH("*leave*",OFFSET('Budget Project 1'!$A$13,N44,0,ROWS(Personnel_1[]),1),0)+N44,999)&lt;ROWS(Personnel_1[]),IFERROR(MATCH("*leave*",OFFSET('Budget Project 1'!$A$13,N44,0,ROWS(Personnel_1[]),1),0)+N44,999),"")</f>
        <v/>
      </c>
      <c r="O45" s="228" t="str">
        <f ca="1">IFERROR(INDEX(Personnel_1[Months],N45)*INDEX(Personnel_1[FTE],N45),"")</f>
        <v/>
      </c>
      <c r="P45"/>
      <c r="Q45" s="252" t="str">
        <f ca="1">IF(MIN(IFERROR(MATCH("*PostDoc*",OFFSET('Budget Project 1'!$A$13,E44,0,ROWS(Personnel_1[]),1),0)+E44,999),IFERROR(MATCH("*PhD*",OFFSET('Budget Project 1'!$A$13,E44,0,ROWS(Personnel_1[]),1),0)+E44,999))&lt;ROWS(Personnel_1[]),MIN(IFERROR(MATCH("*PostDoc*",OFFSET('Budget Project 1'!$A$13,E44,0,ROWS(Personnel_1[]),1),0)+E44,999),IFERROR(MATCH("*PhD*",OFFSET('Budget Project 1'!$A$13,E44,0,ROWS(Personnel_1[]),1),0)+E44,999)),"")</f>
        <v/>
      </c>
      <c r="R45" s="253" t="str">
        <f ca="1">IFERROR(INDEX(Personnel_1[Category],Q45),"")</f>
        <v/>
      </c>
      <c r="S45" s="253" t="str">
        <f ca="1">IFERROR(INDEX(Personnel_1[FTE],Q45),"")</f>
        <v/>
      </c>
      <c r="T45" s="254" t="str">
        <f ca="1">IFERROR(INDEX(Personnel_1[Months],Q45),"")</f>
        <v/>
      </c>
      <c r="U45"/>
      <c r="V45" s="252" t="str">
        <f ca="1">IF(MIN(IFERROR(MATCH("*PostDoc*",OFFSET('Budget Project 2'!$A$13,V44,0,ROWS(Personnel_2[]),1),0)+V44,999),IFERROR(MATCH("*PhD*",OFFSET('Budget Project 2'!$A$13,V44,0,ROWS(Personnel_2[]),1),0)+V44,999))&lt;ROWS(Personnel_2[]),MIN(IFERROR(MATCH("*PostDoc*",OFFSET('Budget Project 2'!$A$13,V44,0,ROWS(Personnel_2[]),1),0)+V44,999),IFERROR(MATCH("*PhD*",OFFSET('Budget Project 2'!$A$13,V44,0,ROWS(Personnel_2[]),1),0)+V44,999)),"")</f>
        <v/>
      </c>
      <c r="W45" s="253" t="str">
        <f ca="1">IFERROR(INDEX(Personnel_2[Category],V45),"")</f>
        <v/>
      </c>
      <c r="X45" s="253" t="str">
        <f ca="1">IFERROR(INDEX(Personnel_2[FTE],V45),"")</f>
        <v/>
      </c>
      <c r="Y45" s="254" t="str">
        <f ca="1">IFERROR(INDEX(Personnel_2[Months],V45),"")</f>
        <v/>
      </c>
      <c r="Z45"/>
      <c r="AA45" s="252" t="str">
        <f ca="1">IF(MIN(IFERROR(MATCH("*PostDoc*",OFFSET('Budget Project 3'!$A$13,AA44,0,ROWS(Personnel_3[]),1),0)+AA44,999),IFERROR(MATCH("*PhD*",OFFSET('Budget Project 3'!$A$13,AA44,0,ROWS(Personnel_3[]),1),0)+AA44,999))&lt;ROWS(Personnel_3[]),MIN(IFERROR(MATCH("*PostDoc*",OFFSET('Budget Project 3'!$A$13,AA44,0,ROWS(Personnel_3[]),1),0)+AA44,999),IFERROR(MATCH("*PhD*",OFFSET('Budget Project 3'!$A$13,AA44,0,ROWS(Personnel_3[]),1),0)+AA44,999)),"")</f>
        <v/>
      </c>
      <c r="AB45" s="253" t="str">
        <f ca="1">IFERROR(INDEX(Personnel_3[Category],AA45),"")</f>
        <v/>
      </c>
      <c r="AC45" s="253" t="str">
        <f ca="1">IFERROR(INDEX(Personnel_3[FTE],AA45),"")</f>
        <v/>
      </c>
      <c r="AD45" s="254" t="str">
        <f ca="1">IFERROR(INDEX(Personnel_3[Months],AA45),"")</f>
        <v/>
      </c>
      <c r="AE45"/>
      <c r="AF45"/>
      <c r="AG45"/>
      <c r="AH45"/>
      <c r="AI45"/>
      <c r="AJ45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0"/>
      <c r="CY45" s="40"/>
      <c r="CZ45" s="40"/>
      <c r="DA45" s="40"/>
      <c r="DB45" s="40"/>
      <c r="DC45" s="40"/>
      <c r="DD45" s="40"/>
      <c r="DE45" s="40"/>
      <c r="DF45" s="40"/>
    </row>
    <row r="46" spans="2:110" s="39" customFormat="1" ht="11.25" customHeight="1" outlineLevel="1" x14ac:dyDescent="0.25">
      <c r="B46" s="221" t="str">
        <f ca="1">IF(IFERROR(MATCH("*Other*",OFFSET('Budget Project 1'!$A$13,B45,0,ROWS(Personnel_1[]),1),0)+B45,999)&lt;ROWS(Personnel_1[]),IFERROR(MATCH("*Other*",OFFSET('Budget Project 1'!$A$13,B45,0,ROWS(Personnel_1[]),1),0)+B45,999),"")</f>
        <v/>
      </c>
      <c r="C46" s="173" t="str">
        <f ca="1">IFERROR(INDEX(Personnel_1[Amount],B46),"")</f>
        <v/>
      </c>
      <c r="D46" s="44"/>
      <c r="E46" s="221" t="str">
        <f ca="1">IF(MIN(IFERROR(MATCH("*PostDoc*",OFFSET('Budget Project 1'!$A$13,E45,0,ROWS(Personnel_1[]),1),0)+E45,999),IFERROR(MATCH("*PhD*",OFFSET('Budget Project 1'!$A$13,E45,0,ROWS(Personnel_1[]),1),0)+E45,999))&lt;ROWS(Personnel_1[]),MIN(IFERROR(MATCH("*PostDoc*",OFFSET('Budget Project 1'!$A$13,E45,0,ROWS(Personnel_1[]),1),0)+E45,999),IFERROR(MATCH("*PhD*",OFFSET('Budget Project 1'!$A$13,E45,0,ROWS(Personnel_1[]),1),0)+E45,999)),"")</f>
        <v/>
      </c>
      <c r="F46" s="177" t="str">
        <f ca="1">IFERROR(INDEX(Personnel_1[FTE],E46)*INDEX(Personnel_1[Months],E46)/12,"")</f>
        <v/>
      </c>
      <c r="G46" s="233"/>
      <c r="H46" s="235" t="str">
        <f ca="1">IF(IFERROR(MATCH("*researcher*",OFFSET('Budget Project 1'!$A$41,H45,0,ROWS(pers_other_inst[]),1),0)+H45,999)&lt;ROWS(pers_other_inst[]),IFERROR(MATCH("*researcher*",OFFSET('Budget Project 1'!$A$41,H45,0,ROWS(pers_other_inst[]),1),0)+H45,999),"")</f>
        <v/>
      </c>
      <c r="I46" s="241" t="str">
        <f ca="1">IF(ISERROR(IF(AND(INDEX(pers_other_inst[Months],H46)&gt;=pers_oi_min_months,INDEX(pers_other_inst[Total '#hours],H46)/INDEX(pers_other_inst[Months],H46)*12/pers_other_nrhours_year&gt;=pers_oi_minFTE)=TRUE,INDEX(pers_other_inst[Months],H46)/12,0)),"",IF(AND(INDEX(pers_other_inst[Months],H46)&gt;=pers_oi_min_months,INDEX(pers_other_inst[Total '#hours],H46)/INDEX(pers_other_inst[Months],H46)*12/pers_other_nrhours_year&gt;=pers_oi_minFTE)=TRUE,INDEX(pers_other_inst[Months],H46)/12,""))</f>
        <v/>
      </c>
      <c r="J46" s="233"/>
      <c r="K46" s="221" t="str">
        <f ca="1">IF(IFERROR(MATCH("*Non-scientific*",OFFSET('Budget Project 1'!$A$13,K45,0,ROWS(Personnel_1[]),1),0)+K45,999)&lt;ROWS(Personnel_1[]),IFERROR(MATCH("*Non-scientific*",OFFSET('Budget Project 1'!$A$13,K45,0,ROWS(Personnel_1[]),1),0)+K45,999),"")</f>
        <v/>
      </c>
      <c r="L46" s="173" t="str">
        <f ca="1">IFERROR(INDEX(Personnel_1[Amount],K46),"")</f>
        <v/>
      </c>
      <c r="M46"/>
      <c r="N46" s="221" t="str">
        <f ca="1">IF(IFERROR(MATCH("*leave*",OFFSET('Budget Project 1'!$A$13,N45,0,ROWS(Personnel_1[]),1),0)+N45,999)&lt;ROWS(Personnel_1[]),IFERROR(MATCH("*leave*",OFFSET('Budget Project 1'!$A$13,N45,0,ROWS(Personnel_1[]),1),0)+N45,999),"")</f>
        <v/>
      </c>
      <c r="O46" s="228" t="str">
        <f ca="1">IFERROR(INDEX(Personnel_1[Months],N46)*INDEX(Personnel_1[FTE],N46),"")</f>
        <v/>
      </c>
      <c r="P46"/>
      <c r="Q46" s="252" t="str">
        <f ca="1">IF(MIN(IFERROR(MATCH("*PostDoc*",OFFSET('Budget Project 1'!$A$13,E45,0,ROWS(Personnel_1[]),1),0)+E45,999),IFERROR(MATCH("*PhD*",OFFSET('Budget Project 1'!$A$13,E45,0,ROWS(Personnel_1[]),1),0)+E45,999))&lt;ROWS(Personnel_1[]),MIN(IFERROR(MATCH("*PostDoc*",OFFSET('Budget Project 1'!$A$13,E45,0,ROWS(Personnel_1[]),1),0)+E45,999),IFERROR(MATCH("*PhD*",OFFSET('Budget Project 1'!$A$13,E45,0,ROWS(Personnel_1[]),1),0)+E45,999)),"")</f>
        <v/>
      </c>
      <c r="R46" s="253" t="str">
        <f ca="1">IFERROR(INDEX(Personnel_1[Category],Q46),"")</f>
        <v/>
      </c>
      <c r="S46" s="253" t="str">
        <f ca="1">IFERROR(INDEX(Personnel_1[FTE],Q46),"")</f>
        <v/>
      </c>
      <c r="T46" s="254" t="str">
        <f ca="1">IFERROR(INDEX(Personnel_1[Months],Q46),"")</f>
        <v/>
      </c>
      <c r="U46"/>
      <c r="V46" s="252" t="str">
        <f ca="1">IF(MIN(IFERROR(MATCH("*PostDoc*",OFFSET('Budget Project 2'!$A$13,V45,0,ROWS(Personnel_2[]),1),0)+V45,999),IFERROR(MATCH("*PhD*",OFFSET('Budget Project 2'!$A$13,V45,0,ROWS(Personnel_2[]),1),0)+V45,999))&lt;ROWS(Personnel_2[]),MIN(IFERROR(MATCH("*PostDoc*",OFFSET('Budget Project 2'!$A$13,V45,0,ROWS(Personnel_2[]),1),0)+V45,999),IFERROR(MATCH("*PhD*",OFFSET('Budget Project 2'!$A$13,V45,0,ROWS(Personnel_2[]),1),0)+V45,999)),"")</f>
        <v/>
      </c>
      <c r="W46" s="253" t="str">
        <f ca="1">IFERROR(INDEX(Personnel_2[Category],V46),"")</f>
        <v/>
      </c>
      <c r="X46" s="253" t="str">
        <f ca="1">IFERROR(INDEX(Personnel_2[FTE],V46),"")</f>
        <v/>
      </c>
      <c r="Y46" s="254" t="str">
        <f ca="1">IFERROR(INDEX(Personnel_2[Months],V46),"")</f>
        <v/>
      </c>
      <c r="Z46"/>
      <c r="AA46" s="252" t="str">
        <f ca="1">IF(MIN(IFERROR(MATCH("*PostDoc*",OFFSET('Budget Project 3'!$A$13,AA45,0,ROWS(Personnel_3[]),1),0)+AA45,999),IFERROR(MATCH("*PhD*",OFFSET('Budget Project 3'!$A$13,AA45,0,ROWS(Personnel_3[]),1),0)+AA45,999))&lt;ROWS(Personnel_3[]),MIN(IFERROR(MATCH("*PostDoc*",OFFSET('Budget Project 3'!$A$13,AA45,0,ROWS(Personnel_3[]),1),0)+AA45,999),IFERROR(MATCH("*PhD*",OFFSET('Budget Project 3'!$A$13,AA45,0,ROWS(Personnel_3[]),1),0)+AA45,999)),"")</f>
        <v/>
      </c>
      <c r="AB46" s="253" t="str">
        <f ca="1">IFERROR(INDEX(Personnel_3[Category],AA46),"")</f>
        <v/>
      </c>
      <c r="AC46" s="253" t="str">
        <f ca="1">IFERROR(INDEX(Personnel_3[FTE],AA46),"")</f>
        <v/>
      </c>
      <c r="AD46" s="254" t="str">
        <f ca="1">IFERROR(INDEX(Personnel_3[Months],AA46),"")</f>
        <v/>
      </c>
      <c r="AE46"/>
      <c r="AF46"/>
      <c r="AG46"/>
      <c r="AH46"/>
      <c r="AI46"/>
      <c r="AJ46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0"/>
      <c r="CY46" s="40"/>
      <c r="CZ46" s="40"/>
      <c r="DA46" s="40"/>
      <c r="DB46" s="40"/>
      <c r="DC46" s="40"/>
      <c r="DD46" s="40"/>
      <c r="DE46" s="40"/>
      <c r="DF46" s="40"/>
    </row>
    <row r="47" spans="2:110" s="39" customFormat="1" ht="11.25" customHeight="1" outlineLevel="1" x14ac:dyDescent="0.25">
      <c r="B47" s="221" t="str">
        <f ca="1">IF(IFERROR(MATCH("*Other*",OFFSET('Budget Project 1'!$A$13,B46,0,ROWS(Personnel_1[]),1),0)+B46,999)&lt;ROWS(Personnel_1[]),IFERROR(MATCH("*Other*",OFFSET('Budget Project 1'!$A$13,B46,0,ROWS(Personnel_1[]),1),0)+B46,999),"")</f>
        <v/>
      </c>
      <c r="C47" s="173" t="str">
        <f ca="1">IFERROR(INDEX(Personnel_1[Amount],B47),"")</f>
        <v/>
      </c>
      <c r="D47" s="44"/>
      <c r="E47" s="221" t="str">
        <f ca="1">IF(MIN(IFERROR(MATCH("*PostDoc*",OFFSET('Budget Project 1'!$A$13,E46,0,ROWS(Personnel_1[]),1),0)+E46,999),IFERROR(MATCH("*PhD*",OFFSET('Budget Project 1'!$A$13,E46,0,ROWS(Personnel_1[]),1),0)+E46,999))&lt;ROWS(Personnel_1[]),MIN(IFERROR(MATCH("*PostDoc*",OFFSET('Budget Project 1'!$A$13,E46,0,ROWS(Personnel_1[]),1),0)+E46,999),IFERROR(MATCH("*PhD*",OFFSET('Budget Project 1'!$A$13,E46,0,ROWS(Personnel_1[]),1),0)+E46,999)),"")</f>
        <v/>
      </c>
      <c r="F47" s="177" t="str">
        <f ca="1">IFERROR(INDEX(Personnel_1[FTE],E47)*INDEX(Personnel_1[Months],E47)/12,"")</f>
        <v/>
      </c>
      <c r="G47" s="233"/>
      <c r="H47" s="235" t="str">
        <f ca="1">IF(IFERROR(MATCH("*researcher*",OFFSET('Budget Project 1'!$A$41,H46,0,ROWS(pers_other_inst[]),1),0)+H46,999)&lt;ROWS(pers_other_inst[]),IFERROR(MATCH("*researcher*",OFFSET('Budget Project 1'!$A$41,H46,0,ROWS(pers_other_inst[]),1),0)+H46,999),"")</f>
        <v/>
      </c>
      <c r="I47" s="241" t="str">
        <f ca="1">IF(ISERROR(IF(AND(INDEX(pers_other_inst[Months],H47)&gt;=pers_oi_min_months,INDEX(pers_other_inst[Total '#hours],H47)/INDEX(pers_other_inst[Months],H47)*12/pers_other_nrhours_year&gt;=pers_oi_minFTE)=TRUE,INDEX(pers_other_inst[Months],H47)/12,0)),"",IF(AND(INDEX(pers_other_inst[Months],H47)&gt;=pers_oi_min_months,INDEX(pers_other_inst[Total '#hours],H47)/INDEX(pers_other_inst[Months],H47)*12/pers_other_nrhours_year&gt;=pers_oi_minFTE)=TRUE,INDEX(pers_other_inst[Months],H47)/12,""))</f>
        <v/>
      </c>
      <c r="J47" s="233"/>
      <c r="K47" s="221" t="str">
        <f ca="1">IF(IFERROR(MATCH("*Non-scientific*",OFFSET('Budget Project 1'!$A$13,K46,0,ROWS(Personnel_1[]),1),0)+K46,999)&lt;ROWS(Personnel_1[]),IFERROR(MATCH("*Non-scientific*",OFFSET('Budget Project 1'!$A$13,K46,0,ROWS(Personnel_1[]),1),0)+K46,999),"")</f>
        <v/>
      </c>
      <c r="L47" s="173" t="str">
        <f ca="1">IFERROR(INDEX(Personnel_1[Amount],K47),"")</f>
        <v/>
      </c>
      <c r="M47"/>
      <c r="N47" s="221" t="str">
        <f ca="1">IF(IFERROR(MATCH("*leave*",OFFSET('Budget Project 1'!$A$13,N46,0,ROWS(Personnel_1[]),1),0)+N46,999)&lt;ROWS(Personnel_1[]),IFERROR(MATCH("*leave*",OFFSET('Budget Project 1'!$A$13,N46,0,ROWS(Personnel_1[]),1),0)+N46,999),"")</f>
        <v/>
      </c>
      <c r="O47" s="228" t="str">
        <f ca="1">IFERROR(INDEX(Personnel_1[Months],N47)*INDEX(Personnel_1[FTE],N47),"")</f>
        <v/>
      </c>
      <c r="P47"/>
      <c r="Q47" s="252" t="str">
        <f ca="1">IF(MIN(IFERROR(MATCH("*PostDoc*",OFFSET('Budget Project 1'!$A$13,E46,0,ROWS(Personnel_1[]),1),0)+E46,999),IFERROR(MATCH("*PhD*",OFFSET('Budget Project 1'!$A$13,E46,0,ROWS(Personnel_1[]),1),0)+E46,999))&lt;ROWS(Personnel_1[]),MIN(IFERROR(MATCH("*PostDoc*",OFFSET('Budget Project 1'!$A$13,E46,0,ROWS(Personnel_1[]),1),0)+E46,999),IFERROR(MATCH("*PhD*",OFFSET('Budget Project 1'!$A$13,E46,0,ROWS(Personnel_1[]),1),0)+E46,999)),"")</f>
        <v/>
      </c>
      <c r="R47" s="253" t="str">
        <f ca="1">IFERROR(INDEX(Personnel_1[Category],Q47),"")</f>
        <v/>
      </c>
      <c r="S47" s="253" t="str">
        <f ca="1">IFERROR(INDEX(Personnel_1[FTE],Q47),"")</f>
        <v/>
      </c>
      <c r="T47" s="254" t="str">
        <f ca="1">IFERROR(INDEX(Personnel_1[Months],Q47),"")</f>
        <v/>
      </c>
      <c r="U47"/>
      <c r="V47" s="252" t="str">
        <f ca="1">IF(MIN(IFERROR(MATCH("*PostDoc*",OFFSET('Budget Project 2'!$A$13,V46,0,ROWS(Personnel_2[]),1),0)+V46,999),IFERROR(MATCH("*PhD*",OFFSET('Budget Project 2'!$A$13,V46,0,ROWS(Personnel_2[]),1),0)+V46,999))&lt;ROWS(Personnel_2[]),MIN(IFERROR(MATCH("*PostDoc*",OFFSET('Budget Project 2'!$A$13,V46,0,ROWS(Personnel_2[]),1),0)+V46,999),IFERROR(MATCH("*PhD*",OFFSET('Budget Project 2'!$A$13,V46,0,ROWS(Personnel_2[]),1),0)+V46,999)),"")</f>
        <v/>
      </c>
      <c r="W47" s="253" t="str">
        <f ca="1">IFERROR(INDEX(Personnel_2[Category],V47),"")</f>
        <v/>
      </c>
      <c r="X47" s="253" t="str">
        <f ca="1">IFERROR(INDEX(Personnel_2[FTE],V47),"")</f>
        <v/>
      </c>
      <c r="Y47" s="254" t="str">
        <f ca="1">IFERROR(INDEX(Personnel_2[Months],V47),"")</f>
        <v/>
      </c>
      <c r="Z47"/>
      <c r="AA47" s="252" t="str">
        <f ca="1">IF(MIN(IFERROR(MATCH("*PostDoc*",OFFSET('Budget Project 3'!$A$13,AA46,0,ROWS(Personnel_3[]),1),0)+AA46,999),IFERROR(MATCH("*PhD*",OFFSET('Budget Project 3'!$A$13,AA46,0,ROWS(Personnel_3[]),1),0)+AA46,999))&lt;ROWS(Personnel_3[]),MIN(IFERROR(MATCH("*PostDoc*",OFFSET('Budget Project 3'!$A$13,AA46,0,ROWS(Personnel_3[]),1),0)+AA46,999),IFERROR(MATCH("*PhD*",OFFSET('Budget Project 3'!$A$13,AA46,0,ROWS(Personnel_3[]),1),0)+AA46,999)),"")</f>
        <v/>
      </c>
      <c r="AB47" s="253" t="str">
        <f ca="1">IFERROR(INDEX(Personnel_3[Category],AA47),"")</f>
        <v/>
      </c>
      <c r="AC47" s="253" t="str">
        <f ca="1">IFERROR(INDEX(Personnel_3[FTE],AA47),"")</f>
        <v/>
      </c>
      <c r="AD47" s="254" t="str">
        <f ca="1">IFERROR(INDEX(Personnel_3[Months],AA47),"")</f>
        <v/>
      </c>
      <c r="AE47"/>
      <c r="AF47"/>
      <c r="AG47"/>
      <c r="AH47"/>
      <c r="AI47"/>
      <c r="AJ47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0"/>
      <c r="CY47" s="40"/>
      <c r="CZ47" s="40"/>
      <c r="DA47" s="40"/>
      <c r="DB47" s="40"/>
      <c r="DC47" s="40"/>
      <c r="DD47" s="40"/>
      <c r="DE47" s="40"/>
      <c r="DF47" s="40"/>
    </row>
    <row r="48" spans="2:110" s="39" customFormat="1" ht="11.25" customHeight="1" outlineLevel="1" x14ac:dyDescent="0.25">
      <c r="B48" s="221" t="str">
        <f ca="1">IF(IFERROR(MATCH("*Other*",OFFSET('Budget Project 1'!$A$13,B47,0,ROWS(Personnel_1[]),1),0)+B47,999)&lt;ROWS(Personnel_1[]),IFERROR(MATCH("*Other*",OFFSET('Budget Project 1'!$A$13,B47,0,ROWS(Personnel_1[]),1),0)+B47,999),"")</f>
        <v/>
      </c>
      <c r="C48" s="173" t="str">
        <f ca="1">IFERROR(INDEX(Personnel_1[Amount],B48),"")</f>
        <v/>
      </c>
      <c r="D48" s="44"/>
      <c r="E48" s="221" t="str">
        <f ca="1">IF(MIN(IFERROR(MATCH("*PostDoc*",OFFSET('Budget Project 1'!$A$13,E47,0,ROWS(Personnel_1[]),1),0)+E47,999),IFERROR(MATCH("*PhD*",OFFSET('Budget Project 1'!$A$13,E47,0,ROWS(Personnel_1[]),1),0)+E47,999))&lt;ROWS(Personnel_1[]),MIN(IFERROR(MATCH("*PostDoc*",OFFSET('Budget Project 1'!$A$13,E47,0,ROWS(Personnel_1[]),1),0)+E47,999),IFERROR(MATCH("*PhD*",OFFSET('Budget Project 1'!$A$13,E47,0,ROWS(Personnel_1[]),1),0)+E47,999)),"")</f>
        <v/>
      </c>
      <c r="F48" s="177" t="str">
        <f ca="1">IFERROR(INDEX(Personnel_1[FTE],E48)*INDEX(Personnel_1[Months],E48)/12,"")</f>
        <v/>
      </c>
      <c r="G48" s="233"/>
      <c r="H48" s="235" t="str">
        <f ca="1">IF(IFERROR(MATCH("*researcher*",OFFSET('Budget Project 1'!$A$41,H47,0,ROWS(pers_other_inst[]),1),0)+H47,999)&lt;ROWS(pers_other_inst[]),IFERROR(MATCH("*researcher*",OFFSET('Budget Project 1'!$A$41,H47,0,ROWS(pers_other_inst[]),1),0)+H47,999),"")</f>
        <v/>
      </c>
      <c r="I48" s="241" t="str">
        <f ca="1">IF(ISERROR(IF(AND(INDEX(pers_other_inst[Months],H48)&gt;=pers_oi_min_months,INDEX(pers_other_inst[Total '#hours],H48)/INDEX(pers_other_inst[Months],H48)*12/pers_other_nrhours_year&gt;=pers_oi_minFTE)=TRUE,INDEX(pers_other_inst[Months],H48)/12,0)),"",IF(AND(INDEX(pers_other_inst[Months],H48)&gt;=pers_oi_min_months,INDEX(pers_other_inst[Total '#hours],H48)/INDEX(pers_other_inst[Months],H48)*12/pers_other_nrhours_year&gt;=pers_oi_minFTE)=TRUE,INDEX(pers_other_inst[Months],H48)/12,""))</f>
        <v/>
      </c>
      <c r="J48" s="233"/>
      <c r="K48" s="221" t="str">
        <f ca="1">IF(IFERROR(MATCH("*Non-scientific*",OFFSET('Budget Project 1'!$A$13,K47,0,ROWS(Personnel_1[]),1),0)+K47,999)&lt;ROWS(Personnel_1[]),IFERROR(MATCH("*Non-scientific*",OFFSET('Budget Project 1'!$A$13,K47,0,ROWS(Personnel_1[]),1),0)+K47,999),"")</f>
        <v/>
      </c>
      <c r="L48" s="173" t="str">
        <f ca="1">IFERROR(INDEX(Personnel_1[Amount],K48),"")</f>
        <v/>
      </c>
      <c r="M48"/>
      <c r="N48" s="221" t="str">
        <f ca="1">IF(IFERROR(MATCH("*leave*",OFFSET('Budget Project 1'!$A$13,N47,0,ROWS(Personnel_1[]),1),0)+N47,999)&lt;ROWS(Personnel_1[]),IFERROR(MATCH("*leave*",OFFSET('Budget Project 1'!$A$13,N47,0,ROWS(Personnel_1[]),1),0)+N47,999),"")</f>
        <v/>
      </c>
      <c r="O48" s="228" t="str">
        <f ca="1">IFERROR(INDEX(Personnel_1[Months],N48)*INDEX(Personnel_1[FTE],N48),"")</f>
        <v/>
      </c>
      <c r="P48"/>
      <c r="Q48" s="252" t="str">
        <f ca="1">IF(MIN(IFERROR(MATCH("*PostDoc*",OFFSET('Budget Project 1'!$A$13,E47,0,ROWS(Personnel_1[]),1),0)+E47,999),IFERROR(MATCH("*PhD*",OFFSET('Budget Project 1'!$A$13,E47,0,ROWS(Personnel_1[]),1),0)+E47,999))&lt;ROWS(Personnel_1[]),MIN(IFERROR(MATCH("*PostDoc*",OFFSET('Budget Project 1'!$A$13,E47,0,ROWS(Personnel_1[]),1),0)+E47,999),IFERROR(MATCH("*PhD*",OFFSET('Budget Project 1'!$A$13,E47,0,ROWS(Personnel_1[]),1),0)+E47,999)),"")</f>
        <v/>
      </c>
      <c r="R48" s="253" t="str">
        <f ca="1">IFERROR(INDEX(Personnel_1[Category],Q48),"")</f>
        <v/>
      </c>
      <c r="S48" s="253" t="str">
        <f ca="1">IFERROR(INDEX(Personnel_1[FTE],Q48),"")</f>
        <v/>
      </c>
      <c r="T48" s="254" t="str">
        <f ca="1">IFERROR(INDEX(Personnel_1[Months],Q48),"")</f>
        <v/>
      </c>
      <c r="U48"/>
      <c r="V48" s="252" t="str">
        <f ca="1">IF(MIN(IFERROR(MATCH("*PostDoc*",OFFSET('Budget Project 2'!$A$13,V47,0,ROWS(Personnel_2[]),1),0)+V47,999),IFERROR(MATCH("*PhD*",OFFSET('Budget Project 2'!$A$13,V47,0,ROWS(Personnel_2[]),1),0)+V47,999))&lt;ROWS(Personnel_2[]),MIN(IFERROR(MATCH("*PostDoc*",OFFSET('Budget Project 2'!$A$13,V47,0,ROWS(Personnel_2[]),1),0)+V47,999),IFERROR(MATCH("*PhD*",OFFSET('Budget Project 2'!$A$13,V47,0,ROWS(Personnel_2[]),1),0)+V47,999)),"")</f>
        <v/>
      </c>
      <c r="W48" s="253" t="str">
        <f ca="1">IFERROR(INDEX(Personnel_2[Category],V48),"")</f>
        <v/>
      </c>
      <c r="X48" s="253" t="str">
        <f ca="1">IFERROR(INDEX(Personnel_2[FTE],V48),"")</f>
        <v/>
      </c>
      <c r="Y48" s="254" t="str">
        <f ca="1">IFERROR(INDEX(Personnel_2[Months],V48),"")</f>
        <v/>
      </c>
      <c r="Z48"/>
      <c r="AA48" s="252" t="str">
        <f ca="1">IF(MIN(IFERROR(MATCH("*PostDoc*",OFFSET('Budget Project 3'!$A$13,AA47,0,ROWS(Personnel_3[]),1),0)+AA47,999),IFERROR(MATCH("*PhD*",OFFSET('Budget Project 3'!$A$13,AA47,0,ROWS(Personnel_3[]),1),0)+AA47,999))&lt;ROWS(Personnel_3[]),MIN(IFERROR(MATCH("*PostDoc*",OFFSET('Budget Project 3'!$A$13,AA47,0,ROWS(Personnel_3[]),1),0)+AA47,999),IFERROR(MATCH("*PhD*",OFFSET('Budget Project 3'!$A$13,AA47,0,ROWS(Personnel_3[]),1),0)+AA47,999)),"")</f>
        <v/>
      </c>
      <c r="AB48" s="253" t="str">
        <f ca="1">IFERROR(INDEX(Personnel_3[Category],AA48),"")</f>
        <v/>
      </c>
      <c r="AC48" s="253" t="str">
        <f ca="1">IFERROR(INDEX(Personnel_3[FTE],AA48),"")</f>
        <v/>
      </c>
      <c r="AD48" s="254" t="str">
        <f ca="1">IFERROR(INDEX(Personnel_3[Months],AA48),"")</f>
        <v/>
      </c>
      <c r="AE48"/>
      <c r="AF48"/>
      <c r="AG48"/>
      <c r="AH48"/>
      <c r="AI48"/>
      <c r="AJ48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0"/>
      <c r="CY48" s="40"/>
      <c r="CZ48" s="40"/>
      <c r="DA48" s="40"/>
      <c r="DB48" s="40"/>
      <c r="DC48" s="40"/>
      <c r="DD48" s="40"/>
      <c r="DE48" s="40"/>
      <c r="DF48" s="40"/>
    </row>
    <row r="49" spans="2:110" s="39" customFormat="1" ht="11.25" customHeight="1" outlineLevel="1" x14ac:dyDescent="0.25">
      <c r="B49" s="221" t="str">
        <f ca="1">IF(IFERROR(MATCH("*Other*",OFFSET('Budget Project 1'!$A$13,B48,0,ROWS(Personnel_1[]),1),0)+B48,999)&lt;ROWS(Personnel_1[]),IFERROR(MATCH("*Other*",OFFSET('Budget Project 1'!$A$13,B48,0,ROWS(Personnel_1[]),1),0)+B48,999),"")</f>
        <v/>
      </c>
      <c r="C49" s="173" t="str">
        <f ca="1">IFERROR(INDEX(Personnel_1[Amount],B49),"")</f>
        <v/>
      </c>
      <c r="D49" s="44"/>
      <c r="E49" s="221" t="str">
        <f ca="1">IF(MIN(IFERROR(MATCH("*PostDoc*",OFFSET('Budget Project 1'!$A$13,E48,0,ROWS(Personnel_1[]),1),0)+E48,999),IFERROR(MATCH("*PhD*",OFFSET('Budget Project 1'!$A$13,E48,0,ROWS(Personnel_1[]),1),0)+E48,999))&lt;ROWS(Personnel_1[]),MIN(IFERROR(MATCH("*PostDoc*",OFFSET('Budget Project 1'!$A$13,E48,0,ROWS(Personnel_1[]),1),0)+E48,999),IFERROR(MATCH("*PhD*",OFFSET('Budget Project 1'!$A$13,E48,0,ROWS(Personnel_1[]),1),0)+E48,999)),"")</f>
        <v/>
      </c>
      <c r="F49" s="177" t="str">
        <f ca="1">IFERROR(INDEX(Personnel_1[FTE],E49)*INDEX(Personnel_1[Months],E49)/12,"")</f>
        <v/>
      </c>
      <c r="G49" s="233"/>
      <c r="H49" s="235" t="str">
        <f ca="1">IF(IFERROR(MATCH("*researcher*",OFFSET('Budget Project 1'!$A$41,H48,0,ROWS(pers_other_inst[]),1),0)+H48,999)&lt;ROWS(pers_other_inst[]),IFERROR(MATCH("*researcher*",OFFSET('Budget Project 1'!$A$41,H48,0,ROWS(pers_other_inst[]),1),0)+H48,999),"")</f>
        <v/>
      </c>
      <c r="I49" s="241" t="str">
        <f ca="1">IF(ISERROR(IF(AND(INDEX(pers_other_inst[Months],H49)&gt;=pers_oi_min_months,INDEX(pers_other_inst[Total '#hours],H49)/INDEX(pers_other_inst[Months],H49)*12/pers_other_nrhours_year&gt;=pers_oi_minFTE)=TRUE,INDEX(pers_other_inst[Months],H49)/12,0)),"",IF(AND(INDEX(pers_other_inst[Months],H49)&gt;=pers_oi_min_months,INDEX(pers_other_inst[Total '#hours],H49)/INDEX(pers_other_inst[Months],H49)*12/pers_other_nrhours_year&gt;=pers_oi_minFTE)=TRUE,INDEX(pers_other_inst[Months],H49)/12,""))</f>
        <v/>
      </c>
      <c r="J49" s="233"/>
      <c r="K49" s="221" t="str">
        <f ca="1">IF(IFERROR(MATCH("*Non-scientific*",OFFSET('Budget Project 1'!$A$13,K48,0,ROWS(Personnel_1[]),1),0)+K48,999)&lt;ROWS(Personnel_1[]),IFERROR(MATCH("*Non-scientific*",OFFSET('Budget Project 1'!$A$13,K48,0,ROWS(Personnel_1[]),1),0)+K48,999),"")</f>
        <v/>
      </c>
      <c r="L49" s="173" t="str">
        <f ca="1">IFERROR(INDEX(Personnel_1[Amount],K49),"")</f>
        <v/>
      </c>
      <c r="M49"/>
      <c r="N49" s="221" t="str">
        <f ca="1">IF(IFERROR(MATCH("*leave*",OFFSET('Budget Project 1'!$A$13,N48,0,ROWS(Personnel_1[]),1),0)+N48,999)&lt;ROWS(Personnel_1[]),IFERROR(MATCH("*leave*",OFFSET('Budget Project 1'!$A$13,N48,0,ROWS(Personnel_1[]),1),0)+N48,999),"")</f>
        <v/>
      </c>
      <c r="O49" s="228" t="str">
        <f ca="1">IFERROR(INDEX(Personnel_1[Months],N49)*INDEX(Personnel_1[FTE],N49),"")</f>
        <v/>
      </c>
      <c r="P49"/>
      <c r="Q49" s="252" t="str">
        <f ca="1">IF(MIN(IFERROR(MATCH("*PostDoc*",OFFSET('Budget Project 1'!$A$13,E48,0,ROWS(Personnel_1[]),1),0)+E48,999),IFERROR(MATCH("*PhD*",OFFSET('Budget Project 1'!$A$13,E48,0,ROWS(Personnel_1[]),1),0)+E48,999))&lt;ROWS(Personnel_1[]),MIN(IFERROR(MATCH("*PostDoc*",OFFSET('Budget Project 1'!$A$13,E48,0,ROWS(Personnel_1[]),1),0)+E48,999),IFERROR(MATCH("*PhD*",OFFSET('Budget Project 1'!$A$13,E48,0,ROWS(Personnel_1[]),1),0)+E48,999)),"")</f>
        <v/>
      </c>
      <c r="R49" s="253" t="str">
        <f ca="1">IFERROR(INDEX(Personnel_1[Category],Q49),"")</f>
        <v/>
      </c>
      <c r="S49" s="253" t="str">
        <f ca="1">IFERROR(INDEX(Personnel_1[FTE],Q49),"")</f>
        <v/>
      </c>
      <c r="T49" s="254" t="str">
        <f ca="1">IFERROR(INDEX(Personnel_1[Months],Q49),"")</f>
        <v/>
      </c>
      <c r="U49"/>
      <c r="V49" s="252" t="str">
        <f ca="1">IF(MIN(IFERROR(MATCH("*PostDoc*",OFFSET('Budget Project 2'!$A$13,V48,0,ROWS(Personnel_2[]),1),0)+V48,999),IFERROR(MATCH("*PhD*",OFFSET('Budget Project 2'!$A$13,V48,0,ROWS(Personnel_2[]),1),0)+V48,999))&lt;ROWS(Personnel_2[]),MIN(IFERROR(MATCH("*PostDoc*",OFFSET('Budget Project 2'!$A$13,V48,0,ROWS(Personnel_2[]),1),0)+V48,999),IFERROR(MATCH("*PhD*",OFFSET('Budget Project 2'!$A$13,V48,0,ROWS(Personnel_2[]),1),0)+V48,999)),"")</f>
        <v/>
      </c>
      <c r="W49" s="253" t="str">
        <f ca="1">IFERROR(INDEX(Personnel_2[Category],V49),"")</f>
        <v/>
      </c>
      <c r="X49" s="253" t="str">
        <f ca="1">IFERROR(INDEX(Personnel_2[FTE],V49),"")</f>
        <v/>
      </c>
      <c r="Y49" s="254" t="str">
        <f ca="1">IFERROR(INDEX(Personnel_2[Months],V49),"")</f>
        <v/>
      </c>
      <c r="Z49"/>
      <c r="AA49" s="252" t="str">
        <f ca="1">IF(MIN(IFERROR(MATCH("*PostDoc*",OFFSET('Budget Project 3'!$A$13,AA48,0,ROWS(Personnel_3[]),1),0)+AA48,999),IFERROR(MATCH("*PhD*",OFFSET('Budget Project 3'!$A$13,AA48,0,ROWS(Personnel_3[]),1),0)+AA48,999))&lt;ROWS(Personnel_3[]),MIN(IFERROR(MATCH("*PostDoc*",OFFSET('Budget Project 3'!$A$13,AA48,0,ROWS(Personnel_3[]),1),0)+AA48,999),IFERROR(MATCH("*PhD*",OFFSET('Budget Project 3'!$A$13,AA48,0,ROWS(Personnel_3[]),1),0)+AA48,999)),"")</f>
        <v/>
      </c>
      <c r="AB49" s="253" t="str">
        <f ca="1">IFERROR(INDEX(Personnel_3[Category],AA49),"")</f>
        <v/>
      </c>
      <c r="AC49" s="253" t="str">
        <f ca="1">IFERROR(INDEX(Personnel_3[FTE],AA49),"")</f>
        <v/>
      </c>
      <c r="AD49" s="254" t="str">
        <f ca="1">IFERROR(INDEX(Personnel_3[Months],AA49),"")</f>
        <v/>
      </c>
      <c r="AE49"/>
      <c r="AF49"/>
      <c r="AG49"/>
      <c r="AH49"/>
      <c r="AI49"/>
      <c r="AJ49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0"/>
      <c r="CY49" s="40"/>
      <c r="CZ49" s="40"/>
      <c r="DA49" s="40"/>
      <c r="DB49" s="40"/>
      <c r="DC49" s="40"/>
      <c r="DD49" s="40"/>
      <c r="DE49" s="40"/>
      <c r="DF49" s="40"/>
    </row>
    <row r="50" spans="2:110" s="39" customFormat="1" ht="11.25" customHeight="1" outlineLevel="1" x14ac:dyDescent="0.25">
      <c r="B50" s="221" t="str">
        <f ca="1">IF(IFERROR(MATCH("*Other*",OFFSET('Budget Project 1'!$A$13,B49,0,ROWS(Personnel_1[]),1),0)+B49,999)&lt;ROWS(Personnel_1[]),IFERROR(MATCH("*Other*",OFFSET('Budget Project 1'!$A$13,B49,0,ROWS(Personnel_1[]),1),0)+B49,999),"")</f>
        <v/>
      </c>
      <c r="C50" s="173" t="str">
        <f ca="1">IFERROR(INDEX(Personnel_1[Amount],B50),"")</f>
        <v/>
      </c>
      <c r="D50" s="44"/>
      <c r="E50" s="221" t="str">
        <f ca="1">IF(MIN(IFERROR(MATCH("*PostDoc*",OFFSET('Budget Project 1'!$A$13,E49,0,ROWS(Personnel_1[]),1),0)+E49,999),IFERROR(MATCH("*PhD*",OFFSET('Budget Project 1'!$A$13,E49,0,ROWS(Personnel_1[]),1),0)+E49,999))&lt;ROWS(Personnel_1[]),MIN(IFERROR(MATCH("*PostDoc*",OFFSET('Budget Project 1'!$A$13,E49,0,ROWS(Personnel_1[]),1),0)+E49,999),IFERROR(MATCH("*PhD*",OFFSET('Budget Project 1'!$A$13,E49,0,ROWS(Personnel_1[]),1),0)+E49,999)),"")</f>
        <v/>
      </c>
      <c r="F50" s="177" t="str">
        <f ca="1">IFERROR(INDEX(Personnel_1[FTE],E50)*INDEX(Personnel_1[Months],E50)/12,"")</f>
        <v/>
      </c>
      <c r="G50" s="233"/>
      <c r="H50" s="235" t="str">
        <f ca="1">IF(IFERROR(MATCH("*researcher*",OFFSET('Budget Project 1'!$A$41,H49,0,ROWS(pers_other_inst[]),1),0)+H49,999)&lt;ROWS(pers_other_inst[]),IFERROR(MATCH("*researcher*",OFFSET('Budget Project 1'!$A$41,H49,0,ROWS(pers_other_inst[]),1),0)+H49,999),"")</f>
        <v/>
      </c>
      <c r="I50" s="241" t="str">
        <f ca="1">IF(ISERROR(IF(AND(INDEX(pers_other_inst[Months],H50)&gt;=pers_oi_min_months,INDEX(pers_other_inst[Total '#hours],H50)/INDEX(pers_other_inst[Months],H50)*12/pers_other_nrhours_year&gt;=pers_oi_minFTE)=TRUE,INDEX(pers_other_inst[Months],H50)/12,0)),"",IF(AND(INDEX(pers_other_inst[Months],H50)&gt;=pers_oi_min_months,INDEX(pers_other_inst[Total '#hours],H50)/INDEX(pers_other_inst[Months],H50)*12/pers_other_nrhours_year&gt;=pers_oi_minFTE)=TRUE,INDEX(pers_other_inst[Months],H50)/12,""))</f>
        <v/>
      </c>
      <c r="J50" s="233"/>
      <c r="K50" s="221" t="str">
        <f ca="1">IF(IFERROR(MATCH("*Non-scientific*",OFFSET('Budget Project 1'!$A$13,K49,0,ROWS(Personnel_1[]),1),0)+K49,999)&lt;ROWS(Personnel_1[]),IFERROR(MATCH("*Non-scientific*",OFFSET('Budget Project 1'!$A$13,K49,0,ROWS(Personnel_1[]),1),0)+K49,999),"")</f>
        <v/>
      </c>
      <c r="L50" s="173" t="str">
        <f ca="1">IFERROR(INDEX(Personnel_1[Amount],K50),"")</f>
        <v/>
      </c>
      <c r="M50"/>
      <c r="N50" s="221" t="str">
        <f ca="1">IF(IFERROR(MATCH("*leave*",OFFSET('Budget Project 1'!$A$13,N49,0,ROWS(Personnel_1[]),1),0)+N49,999)&lt;ROWS(Personnel_1[]),IFERROR(MATCH("*leave*",OFFSET('Budget Project 1'!$A$13,N49,0,ROWS(Personnel_1[]),1),0)+N49,999),"")</f>
        <v/>
      </c>
      <c r="O50" s="228" t="str">
        <f ca="1">IFERROR(INDEX(Personnel_1[Months],N50)*INDEX(Personnel_1[FTE],N50),"")</f>
        <v/>
      </c>
      <c r="P50"/>
      <c r="Q50" s="252" t="str">
        <f ca="1">IF(MIN(IFERROR(MATCH("*PostDoc*",OFFSET('Budget Project 1'!$A$13,E49,0,ROWS(Personnel_1[]),1),0)+E49,999),IFERROR(MATCH("*PhD*",OFFSET('Budget Project 1'!$A$13,E49,0,ROWS(Personnel_1[]),1),0)+E49,999))&lt;ROWS(Personnel_1[]),MIN(IFERROR(MATCH("*PostDoc*",OFFSET('Budget Project 1'!$A$13,E49,0,ROWS(Personnel_1[]),1),0)+E49,999),IFERROR(MATCH("*PhD*",OFFSET('Budget Project 1'!$A$13,E49,0,ROWS(Personnel_1[]),1),0)+E49,999)),"")</f>
        <v/>
      </c>
      <c r="R50" s="253" t="str">
        <f ca="1">IFERROR(INDEX(Personnel_1[Category],Q50),"")</f>
        <v/>
      </c>
      <c r="S50" s="253" t="str">
        <f ca="1">IFERROR(INDEX(Personnel_1[FTE],Q50),"")</f>
        <v/>
      </c>
      <c r="T50" s="254" t="str">
        <f ca="1">IFERROR(INDEX(Personnel_1[Months],Q50),"")</f>
        <v/>
      </c>
      <c r="U50"/>
      <c r="V50" s="252" t="str">
        <f ca="1">IF(MIN(IFERROR(MATCH("*PostDoc*",OFFSET('Budget Project 2'!$A$13,V49,0,ROWS(Personnel_2[]),1),0)+V49,999),IFERROR(MATCH("*PhD*",OFFSET('Budget Project 2'!$A$13,V49,0,ROWS(Personnel_2[]),1),0)+V49,999))&lt;ROWS(Personnel_2[]),MIN(IFERROR(MATCH("*PostDoc*",OFFSET('Budget Project 2'!$A$13,V49,0,ROWS(Personnel_2[]),1),0)+V49,999),IFERROR(MATCH("*PhD*",OFFSET('Budget Project 2'!$A$13,V49,0,ROWS(Personnel_2[]),1),0)+V49,999)),"")</f>
        <v/>
      </c>
      <c r="W50" s="253" t="str">
        <f ca="1">IFERROR(INDEX(Personnel_2[Category],V50),"")</f>
        <v/>
      </c>
      <c r="X50" s="253" t="str">
        <f ca="1">IFERROR(INDEX(Personnel_2[FTE],V50),"")</f>
        <v/>
      </c>
      <c r="Y50" s="254" t="str">
        <f ca="1">IFERROR(INDEX(Personnel_2[Months],V50),"")</f>
        <v/>
      </c>
      <c r="Z50"/>
      <c r="AA50" s="252" t="str">
        <f ca="1">IF(MIN(IFERROR(MATCH("*PostDoc*",OFFSET('Budget Project 3'!$A$13,AA49,0,ROWS(Personnel_3[]),1),0)+AA49,999),IFERROR(MATCH("*PhD*",OFFSET('Budget Project 3'!$A$13,AA49,0,ROWS(Personnel_3[]),1),0)+AA49,999))&lt;ROWS(Personnel_3[]),MIN(IFERROR(MATCH("*PostDoc*",OFFSET('Budget Project 3'!$A$13,AA49,0,ROWS(Personnel_3[]),1),0)+AA49,999),IFERROR(MATCH("*PhD*",OFFSET('Budget Project 3'!$A$13,AA49,0,ROWS(Personnel_3[]),1),0)+AA49,999)),"")</f>
        <v/>
      </c>
      <c r="AB50" s="253" t="str">
        <f ca="1">IFERROR(INDEX(Personnel_3[Category],AA50),"")</f>
        <v/>
      </c>
      <c r="AC50" s="253" t="str">
        <f ca="1">IFERROR(INDEX(Personnel_3[FTE],AA50),"")</f>
        <v/>
      </c>
      <c r="AD50" s="254" t="str">
        <f ca="1">IFERROR(INDEX(Personnel_3[Months],AA50),"")</f>
        <v/>
      </c>
      <c r="AE50"/>
      <c r="AF50"/>
      <c r="AG50"/>
      <c r="AH50"/>
      <c r="AI50"/>
      <c r="AJ50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0"/>
      <c r="CY50" s="40"/>
      <c r="CZ50" s="40"/>
      <c r="DA50" s="40"/>
      <c r="DB50" s="40"/>
      <c r="DC50" s="40"/>
      <c r="DD50" s="40"/>
      <c r="DE50" s="40"/>
      <c r="DF50" s="40"/>
    </row>
    <row r="51" spans="2:110" s="39" customFormat="1" ht="11.25" customHeight="1" outlineLevel="1" x14ac:dyDescent="0.25">
      <c r="B51" s="221" t="str">
        <f ca="1">IF(IFERROR(MATCH("*Other*",OFFSET('Budget Project 1'!$A$13,B50,0,ROWS(Personnel_1[]),1),0)+B50,999)&lt;ROWS(Personnel_1[]),IFERROR(MATCH("*Other*",OFFSET('Budget Project 1'!$A$13,B50,0,ROWS(Personnel_1[]),1),0)+B50,999),"")</f>
        <v/>
      </c>
      <c r="C51" s="173" t="str">
        <f ca="1">IFERROR(INDEX(Personnel_1[Amount],B51),"")</f>
        <v/>
      </c>
      <c r="D51" s="44"/>
      <c r="E51" s="221" t="str">
        <f ca="1">IF(MIN(IFERROR(MATCH("*PostDoc*",OFFSET('Budget Project 1'!$A$13,E50,0,ROWS(Personnel_1[]),1),0)+E50,999),IFERROR(MATCH("*PhD*",OFFSET('Budget Project 1'!$A$13,E50,0,ROWS(Personnel_1[]),1),0)+E50,999))&lt;ROWS(Personnel_1[]),MIN(IFERROR(MATCH("*PostDoc*",OFFSET('Budget Project 1'!$A$13,E50,0,ROWS(Personnel_1[]),1),0)+E50,999),IFERROR(MATCH("*PhD*",OFFSET('Budget Project 1'!$A$13,E50,0,ROWS(Personnel_1[]),1),0)+E50,999)),"")</f>
        <v/>
      </c>
      <c r="F51" s="177" t="str">
        <f ca="1">IFERROR(INDEX(Personnel_1[FTE],E51)*INDEX(Personnel_1[Months],E51)/12,"")</f>
        <v/>
      </c>
      <c r="G51" s="233"/>
      <c r="H51" s="235" t="str">
        <f ca="1">IF(IFERROR(MATCH("*researcher*",OFFSET('Budget Project 1'!$A$41,H50,0,ROWS(pers_other_inst[]),1),0)+H50,999)&lt;ROWS(pers_other_inst[]),IFERROR(MATCH("*researcher*",OFFSET('Budget Project 1'!$A$41,H50,0,ROWS(pers_other_inst[]),1),0)+H50,999),"")</f>
        <v/>
      </c>
      <c r="I51" s="241" t="str">
        <f ca="1">IF(ISERROR(IF(AND(INDEX(pers_other_inst[Months],H51)&gt;=pers_oi_min_months,INDEX(pers_other_inst[Total '#hours],H51)/INDEX(pers_other_inst[Months],H51)*12/pers_other_nrhours_year&gt;=pers_oi_minFTE)=TRUE,INDEX(pers_other_inst[Months],H51)/12,0)),"",IF(AND(INDEX(pers_other_inst[Months],H51)&gt;=pers_oi_min_months,INDEX(pers_other_inst[Total '#hours],H51)/INDEX(pers_other_inst[Months],H51)*12/pers_other_nrhours_year&gt;=pers_oi_minFTE)=TRUE,INDEX(pers_other_inst[Months],H51)/12,""))</f>
        <v/>
      </c>
      <c r="J51" s="233"/>
      <c r="K51" s="221" t="str">
        <f ca="1">IF(IFERROR(MATCH("*Non-scientific*",OFFSET('Budget Project 1'!$A$13,K50,0,ROWS(Personnel_1[]),1),0)+K50,999)&lt;ROWS(Personnel_1[]),IFERROR(MATCH("*Non-scientific*",OFFSET('Budget Project 1'!$A$13,K50,0,ROWS(Personnel_1[]),1),0)+K50,999),"")</f>
        <v/>
      </c>
      <c r="L51" s="173" t="str">
        <f ca="1">IFERROR(INDEX(Personnel_1[Amount],K51),"")</f>
        <v/>
      </c>
      <c r="M51"/>
      <c r="N51" s="221" t="str">
        <f ca="1">IF(IFERROR(MATCH("*leave*",OFFSET('Budget Project 1'!$A$13,N50,0,ROWS(Personnel_1[]),1),0)+N50,999)&lt;ROWS(Personnel_1[]),IFERROR(MATCH("*leave*",OFFSET('Budget Project 1'!$A$13,N50,0,ROWS(Personnel_1[]),1),0)+N50,999),"")</f>
        <v/>
      </c>
      <c r="O51" s="228" t="str">
        <f ca="1">IFERROR(INDEX(Personnel_1[Months],N51)*INDEX(Personnel_1[FTE],N51),"")</f>
        <v/>
      </c>
      <c r="P51"/>
      <c r="Q51" s="252" t="str">
        <f ca="1">IF(MIN(IFERROR(MATCH("*PostDoc*",OFFSET('Budget Project 1'!$A$13,E50,0,ROWS(Personnel_1[]),1),0)+E50,999),IFERROR(MATCH("*PhD*",OFFSET('Budget Project 1'!$A$13,E50,0,ROWS(Personnel_1[]),1),0)+E50,999))&lt;ROWS(Personnel_1[]),MIN(IFERROR(MATCH("*PostDoc*",OFFSET('Budget Project 1'!$A$13,E50,0,ROWS(Personnel_1[]),1),0)+E50,999),IFERROR(MATCH("*PhD*",OFFSET('Budget Project 1'!$A$13,E50,0,ROWS(Personnel_1[]),1),0)+E50,999)),"")</f>
        <v/>
      </c>
      <c r="R51" s="253" t="str">
        <f ca="1">IFERROR(INDEX(Personnel_1[Category],Q51),"")</f>
        <v/>
      </c>
      <c r="S51" s="253" t="str">
        <f ca="1">IFERROR(INDEX(Personnel_1[FTE],Q51),"")</f>
        <v/>
      </c>
      <c r="T51" s="254" t="str">
        <f ca="1">IFERROR(INDEX(Personnel_1[Months],Q51),"")</f>
        <v/>
      </c>
      <c r="U51"/>
      <c r="V51" s="252" t="str">
        <f ca="1">IF(MIN(IFERROR(MATCH("*PostDoc*",OFFSET('Budget Project 2'!$A$13,V50,0,ROWS(Personnel_2[]),1),0)+V50,999),IFERROR(MATCH("*PhD*",OFFSET('Budget Project 2'!$A$13,V50,0,ROWS(Personnel_2[]),1),0)+V50,999))&lt;ROWS(Personnel_2[]),MIN(IFERROR(MATCH("*PostDoc*",OFFSET('Budget Project 2'!$A$13,V50,0,ROWS(Personnel_2[]),1),0)+V50,999),IFERROR(MATCH("*PhD*",OFFSET('Budget Project 2'!$A$13,V50,0,ROWS(Personnel_2[]),1),0)+V50,999)),"")</f>
        <v/>
      </c>
      <c r="W51" s="253" t="str">
        <f ca="1">IFERROR(INDEX(Personnel_2[Category],V51),"")</f>
        <v/>
      </c>
      <c r="X51" s="253" t="str">
        <f ca="1">IFERROR(INDEX(Personnel_2[FTE],V51),"")</f>
        <v/>
      </c>
      <c r="Y51" s="254" t="str">
        <f ca="1">IFERROR(INDEX(Personnel_2[Months],V51),"")</f>
        <v/>
      </c>
      <c r="Z51"/>
      <c r="AA51" s="252" t="str">
        <f ca="1">IF(MIN(IFERROR(MATCH("*PostDoc*",OFFSET('Budget Project 3'!$A$13,AA50,0,ROWS(Personnel_3[]),1),0)+AA50,999),IFERROR(MATCH("*PhD*",OFFSET('Budget Project 3'!$A$13,AA50,0,ROWS(Personnel_3[]),1),0)+AA50,999))&lt;ROWS(Personnel_3[]),MIN(IFERROR(MATCH("*PostDoc*",OFFSET('Budget Project 3'!$A$13,AA50,0,ROWS(Personnel_3[]),1),0)+AA50,999),IFERROR(MATCH("*PhD*",OFFSET('Budget Project 3'!$A$13,AA50,0,ROWS(Personnel_3[]),1),0)+AA50,999)),"")</f>
        <v/>
      </c>
      <c r="AB51" s="253" t="str">
        <f ca="1">IFERROR(INDEX(Personnel_3[Category],AA51),"")</f>
        <v/>
      </c>
      <c r="AC51" s="253" t="str">
        <f ca="1">IFERROR(INDEX(Personnel_3[FTE],AA51),"")</f>
        <v/>
      </c>
      <c r="AD51" s="254" t="str">
        <f ca="1">IFERROR(INDEX(Personnel_3[Months],AA51),"")</f>
        <v/>
      </c>
      <c r="AE51"/>
      <c r="AF51"/>
      <c r="AG51"/>
      <c r="AH51"/>
      <c r="AI51"/>
      <c r="AJ51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0"/>
      <c r="CY51" s="40"/>
      <c r="CZ51" s="40"/>
      <c r="DA51" s="40"/>
      <c r="DB51" s="40"/>
      <c r="DC51" s="40"/>
      <c r="DD51" s="40"/>
      <c r="DE51" s="40"/>
      <c r="DF51" s="40"/>
    </row>
    <row r="52" spans="2:110" s="39" customFormat="1" ht="11.25" customHeight="1" outlineLevel="1" x14ac:dyDescent="0.25">
      <c r="B52" s="221" t="str">
        <f ca="1">IF(IFERROR(MATCH("*Other*",OFFSET('Budget Project 1'!$A$13,B51,0,ROWS(Personnel_1[]),1),0)+B51,999)&lt;ROWS(Personnel_1[]),IFERROR(MATCH("*Other*",OFFSET('Budget Project 1'!$A$13,B51,0,ROWS(Personnel_1[]),1),0)+B51,999),"")</f>
        <v/>
      </c>
      <c r="C52" s="173" t="str">
        <f ca="1">IFERROR(INDEX(Personnel_1[Amount],B52),"")</f>
        <v/>
      </c>
      <c r="D52" s="44"/>
      <c r="E52" s="221" t="str">
        <f ca="1">IF(MIN(IFERROR(MATCH("*PostDoc*",OFFSET('Budget Project 1'!$A$13,E51,0,ROWS(Personnel_1[]),1),0)+E51,999),IFERROR(MATCH("*PhD*",OFFSET('Budget Project 1'!$A$13,E51,0,ROWS(Personnel_1[]),1),0)+E51,999))&lt;ROWS(Personnel_1[]),MIN(IFERROR(MATCH("*PostDoc*",OFFSET('Budget Project 1'!$A$13,E51,0,ROWS(Personnel_1[]),1),0)+E51,999),IFERROR(MATCH("*PhD*",OFFSET('Budget Project 1'!$A$13,E51,0,ROWS(Personnel_1[]),1),0)+E51,999)),"")</f>
        <v/>
      </c>
      <c r="F52" s="177" t="str">
        <f ca="1">IFERROR(INDEX(Personnel_1[FTE],E52)*INDEX(Personnel_1[Months],E52)/12,"")</f>
        <v/>
      </c>
      <c r="G52" s="233"/>
      <c r="H52" s="235" t="str">
        <f ca="1">IF(IFERROR(MATCH("*researcher*",OFFSET('Budget Project 1'!$A$41,H51,0,ROWS(pers_other_inst[]),1),0)+H51,999)&lt;ROWS(pers_other_inst[]),IFERROR(MATCH("*researcher*",OFFSET('Budget Project 1'!$A$41,H51,0,ROWS(pers_other_inst[]),1),0)+H51,999),"")</f>
        <v/>
      </c>
      <c r="I52" s="241" t="str">
        <f ca="1">IF(ISERROR(IF(AND(INDEX(pers_other_inst[Months],H52)&gt;=pers_oi_min_months,INDEX(pers_other_inst[Total '#hours],H52)/INDEX(pers_other_inst[Months],H52)*12/pers_other_nrhours_year&gt;=pers_oi_minFTE)=TRUE,INDEX(pers_other_inst[Months],H52)/12,0)),"",IF(AND(INDEX(pers_other_inst[Months],H52)&gt;=pers_oi_min_months,INDEX(pers_other_inst[Total '#hours],H52)/INDEX(pers_other_inst[Months],H52)*12/pers_other_nrhours_year&gt;=pers_oi_minFTE)=TRUE,INDEX(pers_other_inst[Months],H52)/12,""))</f>
        <v/>
      </c>
      <c r="J52" s="233"/>
      <c r="K52" s="221" t="str">
        <f ca="1">IF(IFERROR(MATCH("*Non-scientific*",OFFSET('Budget Project 1'!$A$13,K51,0,ROWS(Personnel_1[]),1),0)+K51,999)&lt;ROWS(Personnel_1[]),IFERROR(MATCH("*Non-scientific*",OFFSET('Budget Project 1'!$A$13,K51,0,ROWS(Personnel_1[]),1),0)+K51,999),"")</f>
        <v/>
      </c>
      <c r="L52" s="173" t="str">
        <f ca="1">IFERROR(INDEX(Personnel_1[Amount],K52),"")</f>
        <v/>
      </c>
      <c r="M52"/>
      <c r="N52" s="221" t="str">
        <f ca="1">IF(IFERROR(MATCH("*leave*",OFFSET('Budget Project 1'!$A$13,N51,0,ROWS(Personnel_1[]),1),0)+N51,999)&lt;ROWS(Personnel_1[]),IFERROR(MATCH("*leave*",OFFSET('Budget Project 1'!$A$13,N51,0,ROWS(Personnel_1[]),1),0)+N51,999),"")</f>
        <v/>
      </c>
      <c r="O52" s="228" t="str">
        <f ca="1">IFERROR(INDEX(Personnel_1[Months],N52)*INDEX(Personnel_1[FTE],N52),"")</f>
        <v/>
      </c>
      <c r="P52"/>
      <c r="Q52" s="252" t="str">
        <f ca="1">IF(MIN(IFERROR(MATCH("*PostDoc*",OFFSET('Budget Project 1'!$A$13,E51,0,ROWS(Personnel_1[]),1),0)+E51,999),IFERROR(MATCH("*PhD*",OFFSET('Budget Project 1'!$A$13,E51,0,ROWS(Personnel_1[]),1),0)+E51,999))&lt;ROWS(Personnel_1[]),MIN(IFERROR(MATCH("*PostDoc*",OFFSET('Budget Project 1'!$A$13,E51,0,ROWS(Personnel_1[]),1),0)+E51,999),IFERROR(MATCH("*PhD*",OFFSET('Budget Project 1'!$A$13,E51,0,ROWS(Personnel_1[]),1),0)+E51,999)),"")</f>
        <v/>
      </c>
      <c r="R52" s="253" t="str">
        <f ca="1">IFERROR(INDEX(Personnel_1[Category],Q52),"")</f>
        <v/>
      </c>
      <c r="S52" s="253" t="str">
        <f ca="1">IFERROR(INDEX(Personnel_1[FTE],Q52),"")</f>
        <v/>
      </c>
      <c r="T52" s="254" t="str">
        <f ca="1">IFERROR(INDEX(Personnel_1[Months],Q52),"")</f>
        <v/>
      </c>
      <c r="U52"/>
      <c r="V52" s="252" t="str">
        <f ca="1">IF(MIN(IFERROR(MATCH("*PostDoc*",OFFSET('Budget Project 2'!$A$13,V51,0,ROWS(Personnel_2[]),1),0)+V51,999),IFERROR(MATCH("*PhD*",OFFSET('Budget Project 2'!$A$13,V51,0,ROWS(Personnel_2[]),1),0)+V51,999))&lt;ROWS(Personnel_2[]),MIN(IFERROR(MATCH("*PostDoc*",OFFSET('Budget Project 2'!$A$13,V51,0,ROWS(Personnel_2[]),1),0)+V51,999),IFERROR(MATCH("*PhD*",OFFSET('Budget Project 2'!$A$13,V51,0,ROWS(Personnel_2[]),1),0)+V51,999)),"")</f>
        <v/>
      </c>
      <c r="W52" s="253" t="str">
        <f ca="1">IFERROR(INDEX(Personnel_2[Category],V52),"")</f>
        <v/>
      </c>
      <c r="X52" s="253" t="str">
        <f ca="1">IFERROR(INDEX(Personnel_2[FTE],V52),"")</f>
        <v/>
      </c>
      <c r="Y52" s="254" t="str">
        <f ca="1">IFERROR(INDEX(Personnel_2[Months],V52),"")</f>
        <v/>
      </c>
      <c r="Z52"/>
      <c r="AA52" s="252" t="str">
        <f ca="1">IF(MIN(IFERROR(MATCH("*PostDoc*",OFFSET('Budget Project 3'!$A$13,AA51,0,ROWS(Personnel_3[]),1),0)+AA51,999),IFERROR(MATCH("*PhD*",OFFSET('Budget Project 3'!$A$13,AA51,0,ROWS(Personnel_3[]),1),0)+AA51,999))&lt;ROWS(Personnel_3[]),MIN(IFERROR(MATCH("*PostDoc*",OFFSET('Budget Project 3'!$A$13,AA51,0,ROWS(Personnel_3[]),1),0)+AA51,999),IFERROR(MATCH("*PhD*",OFFSET('Budget Project 3'!$A$13,AA51,0,ROWS(Personnel_3[]),1),0)+AA51,999)),"")</f>
        <v/>
      </c>
      <c r="AB52" s="253" t="str">
        <f ca="1">IFERROR(INDEX(Personnel_3[Category],AA52),"")</f>
        <v/>
      </c>
      <c r="AC52" s="253" t="str">
        <f ca="1">IFERROR(INDEX(Personnel_3[FTE],AA52),"")</f>
        <v/>
      </c>
      <c r="AD52" s="254" t="str">
        <f ca="1">IFERROR(INDEX(Personnel_3[Months],AA52),"")</f>
        <v/>
      </c>
      <c r="AE52"/>
      <c r="AF52"/>
      <c r="AG52"/>
      <c r="AH52"/>
      <c r="AI52"/>
      <c r="AJ52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0"/>
      <c r="CY52" s="40"/>
      <c r="CZ52" s="40"/>
      <c r="DA52" s="40"/>
      <c r="DB52" s="40"/>
      <c r="DC52" s="40"/>
      <c r="DD52" s="40"/>
      <c r="DE52" s="40"/>
      <c r="DF52" s="40"/>
    </row>
    <row r="53" spans="2:110" s="39" customFormat="1" ht="11.25" customHeight="1" outlineLevel="1" x14ac:dyDescent="0.25">
      <c r="B53" s="221" t="str">
        <f ca="1">IF(IFERROR(MATCH("*Other*",OFFSET('Budget Project 1'!$A$13,B52,0,ROWS(Personnel_1[]),1),0)+B52,999)&lt;ROWS(Personnel_1[]),IFERROR(MATCH("*Other*",OFFSET('Budget Project 1'!$A$13,B52,0,ROWS(Personnel_1[]),1),0)+B52,999),"")</f>
        <v/>
      </c>
      <c r="C53" s="173" t="str">
        <f ca="1">IFERROR(INDEX(Personnel_1[Amount],B53),"")</f>
        <v/>
      </c>
      <c r="D53" s="44"/>
      <c r="E53" s="221" t="str">
        <f ca="1">IF(MIN(IFERROR(MATCH("*PostDoc*",OFFSET('Budget Project 1'!$A$13,E52,0,ROWS(Personnel_1[]),1),0)+E52,999),IFERROR(MATCH("*PhD*",OFFSET('Budget Project 1'!$A$13,E52,0,ROWS(Personnel_1[]),1),0)+E52,999))&lt;ROWS(Personnel_1[]),MIN(IFERROR(MATCH("*PostDoc*",OFFSET('Budget Project 1'!$A$13,E52,0,ROWS(Personnel_1[]),1),0)+E52,999),IFERROR(MATCH("*PhD*",OFFSET('Budget Project 1'!$A$13,E52,0,ROWS(Personnel_1[]),1),0)+E52,999)),"")</f>
        <v/>
      </c>
      <c r="F53" s="177" t="str">
        <f ca="1">IFERROR(INDEX(Personnel_1[FTE],E53)*INDEX(Personnel_1[Months],E53)/12,"")</f>
        <v/>
      </c>
      <c r="G53" s="233"/>
      <c r="H53" s="235" t="str">
        <f ca="1">IF(IFERROR(MATCH("*researcher*",OFFSET('Budget Project 1'!$A$41,H52,0,ROWS(pers_other_inst[]),1),0)+H52,999)&lt;ROWS(pers_other_inst[]),IFERROR(MATCH("*researcher*",OFFSET('Budget Project 1'!$A$41,H52,0,ROWS(pers_other_inst[]),1),0)+H52,999),"")</f>
        <v/>
      </c>
      <c r="I53" s="241" t="str">
        <f ca="1">IF(ISERROR(IF(AND(INDEX(pers_other_inst[Months],H53)&gt;=pers_oi_min_months,INDEX(pers_other_inst[Total '#hours],H53)/INDEX(pers_other_inst[Months],H53)*12/pers_other_nrhours_year&gt;=pers_oi_minFTE)=TRUE,INDEX(pers_other_inst[Months],H53)/12,0)),"",IF(AND(INDEX(pers_other_inst[Months],H53)&gt;=pers_oi_min_months,INDEX(pers_other_inst[Total '#hours],H53)/INDEX(pers_other_inst[Months],H53)*12/pers_other_nrhours_year&gt;=pers_oi_minFTE)=TRUE,INDEX(pers_other_inst[Months],H53)/12,""))</f>
        <v/>
      </c>
      <c r="J53" s="233"/>
      <c r="K53" s="221" t="str">
        <f ca="1">IF(IFERROR(MATCH("*Non-scientific*",OFFSET('Budget Project 1'!$A$13,K52,0,ROWS(Personnel_1[]),1),0)+K52,999)&lt;ROWS(Personnel_1[]),IFERROR(MATCH("*Non-scientific*",OFFSET('Budget Project 1'!$A$13,K52,0,ROWS(Personnel_1[]),1),0)+K52,999),"")</f>
        <v/>
      </c>
      <c r="L53" s="173" t="str">
        <f ca="1">IFERROR(INDEX(Personnel_1[Amount],K53),"")</f>
        <v/>
      </c>
      <c r="M53"/>
      <c r="N53" s="221" t="str">
        <f ca="1">IF(IFERROR(MATCH("*leave*",OFFSET('Budget Project 1'!$A$13,N52,0,ROWS(Personnel_1[]),1),0)+N52,999)&lt;ROWS(Personnel_1[]),IFERROR(MATCH("*leave*",OFFSET('Budget Project 1'!$A$13,N52,0,ROWS(Personnel_1[]),1),0)+N52,999),"")</f>
        <v/>
      </c>
      <c r="O53" s="228" t="str">
        <f ca="1">IFERROR(INDEX(Personnel_1[Months],N53)*INDEX(Personnel_1[FTE],N53),"")</f>
        <v/>
      </c>
      <c r="P53"/>
      <c r="Q53" s="252" t="str">
        <f ca="1">IF(MIN(IFERROR(MATCH("*PostDoc*",OFFSET('Budget Project 1'!$A$13,E52,0,ROWS(Personnel_1[]),1),0)+E52,999),IFERROR(MATCH("*PhD*",OFFSET('Budget Project 1'!$A$13,E52,0,ROWS(Personnel_1[]),1),0)+E52,999))&lt;ROWS(Personnel_1[]),MIN(IFERROR(MATCH("*PostDoc*",OFFSET('Budget Project 1'!$A$13,E52,0,ROWS(Personnel_1[]),1),0)+E52,999),IFERROR(MATCH("*PhD*",OFFSET('Budget Project 1'!$A$13,E52,0,ROWS(Personnel_1[]),1),0)+E52,999)),"")</f>
        <v/>
      </c>
      <c r="R53" s="253" t="str">
        <f ca="1">IFERROR(INDEX(Personnel_1[Category],Q53),"")</f>
        <v/>
      </c>
      <c r="S53" s="253" t="str">
        <f ca="1">IFERROR(INDEX(Personnel_1[FTE],Q53),"")</f>
        <v/>
      </c>
      <c r="T53" s="254" t="str">
        <f ca="1">IFERROR(INDEX(Personnel_1[Months],Q53),"")</f>
        <v/>
      </c>
      <c r="U53"/>
      <c r="V53" s="252" t="str">
        <f ca="1">IF(MIN(IFERROR(MATCH("*PostDoc*",OFFSET('Budget Project 2'!$A$13,V52,0,ROWS(Personnel_2[]),1),0)+V52,999),IFERROR(MATCH("*PhD*",OFFSET('Budget Project 2'!$A$13,V52,0,ROWS(Personnel_2[]),1),0)+V52,999))&lt;ROWS(Personnel_2[]),MIN(IFERROR(MATCH("*PostDoc*",OFFSET('Budget Project 2'!$A$13,V52,0,ROWS(Personnel_2[]),1),0)+V52,999),IFERROR(MATCH("*PhD*",OFFSET('Budget Project 2'!$A$13,V52,0,ROWS(Personnel_2[]),1),0)+V52,999)),"")</f>
        <v/>
      </c>
      <c r="W53" s="253" t="str">
        <f ca="1">IFERROR(INDEX(Personnel_2[Category],V53),"")</f>
        <v/>
      </c>
      <c r="X53" s="253" t="str">
        <f ca="1">IFERROR(INDEX(Personnel_2[FTE],V53),"")</f>
        <v/>
      </c>
      <c r="Y53" s="254" t="str">
        <f ca="1">IFERROR(INDEX(Personnel_2[Months],V53),"")</f>
        <v/>
      </c>
      <c r="Z53"/>
      <c r="AA53" s="252" t="str">
        <f ca="1">IF(MIN(IFERROR(MATCH("*PostDoc*",OFFSET('Budget Project 3'!$A$13,AA52,0,ROWS(Personnel_3[]),1),0)+AA52,999),IFERROR(MATCH("*PhD*",OFFSET('Budget Project 3'!$A$13,AA52,0,ROWS(Personnel_3[]),1),0)+AA52,999))&lt;ROWS(Personnel_3[]),MIN(IFERROR(MATCH("*PostDoc*",OFFSET('Budget Project 3'!$A$13,AA52,0,ROWS(Personnel_3[]),1),0)+AA52,999),IFERROR(MATCH("*PhD*",OFFSET('Budget Project 3'!$A$13,AA52,0,ROWS(Personnel_3[]),1),0)+AA52,999)),"")</f>
        <v/>
      </c>
      <c r="AB53" s="253" t="str">
        <f ca="1">IFERROR(INDEX(Personnel_3[Category],AA53),"")</f>
        <v/>
      </c>
      <c r="AC53" s="253" t="str">
        <f ca="1">IFERROR(INDEX(Personnel_3[FTE],AA53),"")</f>
        <v/>
      </c>
      <c r="AD53" s="254" t="str">
        <f ca="1">IFERROR(INDEX(Personnel_3[Months],AA53),"")</f>
        <v/>
      </c>
      <c r="AE53"/>
      <c r="AF53"/>
      <c r="AG53"/>
      <c r="AH53"/>
      <c r="AI53"/>
      <c r="AJ53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0"/>
      <c r="CY53" s="40"/>
      <c r="CZ53" s="40"/>
      <c r="DA53" s="40"/>
      <c r="DB53" s="40"/>
      <c r="DC53" s="40"/>
      <c r="DD53" s="40"/>
      <c r="DE53" s="40"/>
      <c r="DF53" s="40"/>
    </row>
    <row r="54" spans="2:110" s="39" customFormat="1" ht="11.25" customHeight="1" outlineLevel="1" x14ac:dyDescent="0.25">
      <c r="B54" s="221" t="str">
        <f ca="1">IF(IFERROR(MATCH("*Other*",OFFSET('Budget Project 1'!$A$13,B53,0,ROWS(Personnel_1[]),1),0)+B53,999)&lt;ROWS(Personnel_1[]),IFERROR(MATCH("*Other*",OFFSET('Budget Project 1'!$A$13,B53,0,ROWS(Personnel_1[]),1),0)+B53,999),"")</f>
        <v/>
      </c>
      <c r="C54" s="173" t="str">
        <f ca="1">IFERROR(INDEX(Personnel_1[Amount],B54),"")</f>
        <v/>
      </c>
      <c r="D54" s="44"/>
      <c r="E54" s="221" t="str">
        <f ca="1">IF(MIN(IFERROR(MATCH("*PostDoc*",OFFSET('Budget Project 1'!$A$13,E53,0,ROWS(Personnel_1[]),1),0)+E53,999),IFERROR(MATCH("*PhD*",OFFSET('Budget Project 1'!$A$13,E53,0,ROWS(Personnel_1[]),1),0)+E53,999))&lt;ROWS(Personnel_1[]),MIN(IFERROR(MATCH("*PostDoc*",OFFSET('Budget Project 1'!$A$13,E53,0,ROWS(Personnel_1[]),1),0)+E53,999),IFERROR(MATCH("*PhD*",OFFSET('Budget Project 1'!$A$13,E53,0,ROWS(Personnel_1[]),1),0)+E53,999)),"")</f>
        <v/>
      </c>
      <c r="F54" s="177" t="str">
        <f ca="1">IFERROR(INDEX(Personnel_1[FTE],E54)*INDEX(Personnel_1[Months],E54)/12,"")</f>
        <v/>
      </c>
      <c r="G54" s="233"/>
      <c r="H54" s="235" t="str">
        <f ca="1">IF(IFERROR(MATCH("*researcher*",OFFSET('Budget Project 1'!$A$41,H53,0,ROWS(pers_other_inst[]),1),0)+H53,999)&lt;ROWS(pers_other_inst[]),IFERROR(MATCH("*researcher*",OFFSET('Budget Project 1'!$A$41,H53,0,ROWS(pers_other_inst[]),1),0)+H53,999),"")</f>
        <v/>
      </c>
      <c r="I54" s="241" t="str">
        <f ca="1">IF(ISERROR(IF(AND(INDEX(pers_other_inst[Months],H54)&gt;=pers_oi_min_months,INDEX(pers_other_inst[Total '#hours],H54)/INDEX(pers_other_inst[Months],H54)*12/pers_other_nrhours_year&gt;=pers_oi_minFTE)=TRUE,INDEX(pers_other_inst[Months],H54)/12,0)),"",IF(AND(INDEX(pers_other_inst[Months],H54)&gt;=pers_oi_min_months,INDEX(pers_other_inst[Total '#hours],H54)/INDEX(pers_other_inst[Months],H54)*12/pers_other_nrhours_year&gt;=pers_oi_minFTE)=TRUE,INDEX(pers_other_inst[Months],H54)/12,""))</f>
        <v/>
      </c>
      <c r="J54" s="233"/>
      <c r="K54" s="221" t="str">
        <f ca="1">IF(IFERROR(MATCH("*Non-scientific*",OFFSET('Budget Project 1'!$A$13,K53,0,ROWS(Personnel_1[]),1),0)+K53,999)&lt;ROWS(Personnel_1[]),IFERROR(MATCH("*Non-scientific*",OFFSET('Budget Project 1'!$A$13,K53,0,ROWS(Personnel_1[]),1),0)+K53,999),"")</f>
        <v/>
      </c>
      <c r="L54" s="173" t="str">
        <f ca="1">IFERROR(INDEX(Personnel_1[Amount],K54),"")</f>
        <v/>
      </c>
      <c r="M54"/>
      <c r="N54" s="221" t="str">
        <f ca="1">IF(IFERROR(MATCH("*leave*",OFFSET('Budget Project 1'!$A$13,N53,0,ROWS(Personnel_1[]),1),0)+N53,999)&lt;ROWS(Personnel_1[]),IFERROR(MATCH("*leave*",OFFSET('Budget Project 1'!$A$13,N53,0,ROWS(Personnel_1[]),1),0)+N53,999),"")</f>
        <v/>
      </c>
      <c r="O54" s="228" t="str">
        <f ca="1">IFERROR(INDEX(Personnel_1[Months],N54)*INDEX(Personnel_1[FTE],N54),"")</f>
        <v/>
      </c>
      <c r="P54"/>
      <c r="Q54" s="252" t="str">
        <f ca="1">IF(MIN(IFERROR(MATCH("*PostDoc*",OFFSET('Budget Project 1'!$A$13,E53,0,ROWS(Personnel_1[]),1),0)+E53,999),IFERROR(MATCH("*PhD*",OFFSET('Budget Project 1'!$A$13,E53,0,ROWS(Personnel_1[]),1),0)+E53,999))&lt;ROWS(Personnel_1[]),MIN(IFERROR(MATCH("*PostDoc*",OFFSET('Budget Project 1'!$A$13,E53,0,ROWS(Personnel_1[]),1),0)+E53,999),IFERROR(MATCH("*PhD*",OFFSET('Budget Project 1'!$A$13,E53,0,ROWS(Personnel_1[]),1),0)+E53,999)),"")</f>
        <v/>
      </c>
      <c r="R54" s="253" t="str">
        <f ca="1">IFERROR(INDEX(Personnel_1[Category],Q54),"")</f>
        <v/>
      </c>
      <c r="S54" s="253" t="str">
        <f ca="1">IFERROR(INDEX(Personnel_1[FTE],Q54),"")</f>
        <v/>
      </c>
      <c r="T54" s="254" t="str">
        <f ca="1">IFERROR(INDEX(Personnel_1[Months],Q54),"")</f>
        <v/>
      </c>
      <c r="U54"/>
      <c r="V54" s="252" t="str">
        <f ca="1">IF(MIN(IFERROR(MATCH("*PostDoc*",OFFSET('Budget Project 2'!$A$13,V53,0,ROWS(Personnel_2[]),1),0)+V53,999),IFERROR(MATCH("*PhD*",OFFSET('Budget Project 2'!$A$13,V53,0,ROWS(Personnel_2[]),1),0)+V53,999))&lt;ROWS(Personnel_2[]),MIN(IFERROR(MATCH("*PostDoc*",OFFSET('Budget Project 2'!$A$13,V53,0,ROWS(Personnel_2[]),1),0)+V53,999),IFERROR(MATCH("*PhD*",OFFSET('Budget Project 2'!$A$13,V53,0,ROWS(Personnel_2[]),1),0)+V53,999)),"")</f>
        <v/>
      </c>
      <c r="W54" s="253" t="str">
        <f ca="1">IFERROR(INDEX(Personnel_2[Category],V54),"")</f>
        <v/>
      </c>
      <c r="X54" s="253" t="str">
        <f ca="1">IFERROR(INDEX(Personnel_2[FTE],V54),"")</f>
        <v/>
      </c>
      <c r="Y54" s="254" t="str">
        <f ca="1">IFERROR(INDEX(Personnel_2[Months],V54),"")</f>
        <v/>
      </c>
      <c r="Z54"/>
      <c r="AA54" s="252" t="str">
        <f ca="1">IF(MIN(IFERROR(MATCH("*PostDoc*",OFFSET('Budget Project 3'!$A$13,AA53,0,ROWS(Personnel_3[]),1),0)+AA53,999),IFERROR(MATCH("*PhD*",OFFSET('Budget Project 3'!$A$13,AA53,0,ROWS(Personnel_3[]),1),0)+AA53,999))&lt;ROWS(Personnel_3[]),MIN(IFERROR(MATCH("*PostDoc*",OFFSET('Budget Project 3'!$A$13,AA53,0,ROWS(Personnel_3[]),1),0)+AA53,999),IFERROR(MATCH("*PhD*",OFFSET('Budget Project 3'!$A$13,AA53,0,ROWS(Personnel_3[]),1),0)+AA53,999)),"")</f>
        <v/>
      </c>
      <c r="AB54" s="253" t="str">
        <f ca="1">IFERROR(INDEX(Personnel_3[Category],AA54),"")</f>
        <v/>
      </c>
      <c r="AC54" s="253" t="str">
        <f ca="1">IFERROR(INDEX(Personnel_3[FTE],AA54),"")</f>
        <v/>
      </c>
      <c r="AD54" s="254" t="str">
        <f ca="1">IFERROR(INDEX(Personnel_3[Months],AA54),"")</f>
        <v/>
      </c>
      <c r="AE54"/>
      <c r="AF54"/>
      <c r="AG54"/>
      <c r="AH54"/>
      <c r="AI54"/>
      <c r="AJ5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0"/>
      <c r="CY54" s="40"/>
      <c r="CZ54" s="40"/>
      <c r="DA54" s="40"/>
      <c r="DB54" s="40"/>
      <c r="DC54" s="40"/>
      <c r="DD54" s="40"/>
      <c r="DE54" s="40"/>
      <c r="DF54" s="40"/>
    </row>
    <row r="55" spans="2:110" s="39" customFormat="1" ht="11.25" customHeight="1" outlineLevel="1" x14ac:dyDescent="0.25">
      <c r="B55" s="221" t="str">
        <f ca="1">IF(IFERROR(MATCH("*Other*",OFFSET('Budget Project 1'!$A$13,B54,0,ROWS(Personnel_1[]),1),0)+B54,999)&lt;ROWS(Personnel_1[]),IFERROR(MATCH("*Other*",OFFSET('Budget Project 1'!$A$13,B54,0,ROWS(Personnel_1[]),1),0)+B54,999),"")</f>
        <v/>
      </c>
      <c r="C55" s="173" t="str">
        <f ca="1">IFERROR(INDEX(Personnel_1[Amount],B55),"")</f>
        <v/>
      </c>
      <c r="D55" s="44"/>
      <c r="E55" s="221" t="str">
        <f ca="1">IF(MIN(IFERROR(MATCH("*PostDoc*",OFFSET('Budget Project 1'!$A$13,E54,0,ROWS(Personnel_1[]),1),0)+E54,999),IFERROR(MATCH("*PhD*",OFFSET('Budget Project 1'!$A$13,E54,0,ROWS(Personnel_1[]),1),0)+E54,999))&lt;ROWS(Personnel_1[]),MIN(IFERROR(MATCH("*PostDoc*",OFFSET('Budget Project 1'!$A$13,E54,0,ROWS(Personnel_1[]),1),0)+E54,999),IFERROR(MATCH("*PhD*",OFFSET('Budget Project 1'!$A$13,E54,0,ROWS(Personnel_1[]),1),0)+E54,999)),"")</f>
        <v/>
      </c>
      <c r="F55" s="177" t="str">
        <f ca="1">IFERROR(INDEX(Personnel_1[FTE],E55)*INDEX(Personnel_1[Months],E55)/12,"")</f>
        <v/>
      </c>
      <c r="G55" s="233"/>
      <c r="H55" s="235" t="str">
        <f ca="1">IF(IFERROR(MATCH("*researcher*",OFFSET('Budget Project 1'!$A$41,H54,0,ROWS(pers_other_inst[]),1),0)+H54,999)&lt;ROWS(pers_other_inst[]),IFERROR(MATCH("*researcher*",OFFSET('Budget Project 1'!$A$41,H54,0,ROWS(pers_other_inst[]),1),0)+H54,999),"")</f>
        <v/>
      </c>
      <c r="I55" s="241" t="str">
        <f ca="1">IF(ISERROR(IF(AND(INDEX(pers_other_inst[Months],H55)&gt;=pers_oi_min_months,INDEX(pers_other_inst[Total '#hours],H55)/INDEX(pers_other_inst[Months],H55)*12/pers_other_nrhours_year&gt;=pers_oi_minFTE)=TRUE,INDEX(pers_other_inst[Months],H55)/12,0)),"",IF(AND(INDEX(pers_other_inst[Months],H55)&gt;=pers_oi_min_months,INDEX(pers_other_inst[Total '#hours],H55)/INDEX(pers_other_inst[Months],H55)*12/pers_other_nrhours_year&gt;=pers_oi_minFTE)=TRUE,INDEX(pers_other_inst[Months],H55)/12,""))</f>
        <v/>
      </c>
      <c r="J55" s="233"/>
      <c r="K55" s="221" t="str">
        <f ca="1">IF(IFERROR(MATCH("*Non-scientific*",OFFSET('Budget Project 1'!$A$13,K54,0,ROWS(Personnel_1[]),1),0)+K54,999)&lt;ROWS(Personnel_1[]),IFERROR(MATCH("*Non-scientific*",OFFSET('Budget Project 1'!$A$13,K54,0,ROWS(Personnel_1[]),1),0)+K54,999),"")</f>
        <v/>
      </c>
      <c r="L55" s="173" t="str">
        <f ca="1">IFERROR(INDEX(Personnel_1[Amount],K55),"")</f>
        <v/>
      </c>
      <c r="M55"/>
      <c r="N55" s="221" t="str">
        <f ca="1">IF(IFERROR(MATCH("*leave*",OFFSET('Budget Project 1'!$A$13,N54,0,ROWS(Personnel_1[]),1),0)+N54,999)&lt;ROWS(Personnel_1[]),IFERROR(MATCH("*leave*",OFFSET('Budget Project 1'!$A$13,N54,0,ROWS(Personnel_1[]),1),0)+N54,999),"")</f>
        <v/>
      </c>
      <c r="O55" s="228" t="str">
        <f ca="1">IFERROR(INDEX(Personnel_1[Months],N55)*INDEX(Personnel_1[FTE],N55),"")</f>
        <v/>
      </c>
      <c r="P55"/>
      <c r="Q55" s="252" t="str">
        <f ca="1">IF(MIN(IFERROR(MATCH("*PostDoc*",OFFSET('Budget Project 1'!$A$13,E54,0,ROWS(Personnel_1[]),1),0)+E54,999),IFERROR(MATCH("*PhD*",OFFSET('Budget Project 1'!$A$13,E54,0,ROWS(Personnel_1[]),1),0)+E54,999))&lt;ROWS(Personnel_1[]),MIN(IFERROR(MATCH("*PostDoc*",OFFSET('Budget Project 1'!$A$13,E54,0,ROWS(Personnel_1[]),1),0)+E54,999),IFERROR(MATCH("*PhD*",OFFSET('Budget Project 1'!$A$13,E54,0,ROWS(Personnel_1[]),1),0)+E54,999)),"")</f>
        <v/>
      </c>
      <c r="R55" s="253" t="str">
        <f ca="1">IFERROR(INDEX(Personnel_1[Category],Q55),"")</f>
        <v/>
      </c>
      <c r="S55" s="253" t="str">
        <f ca="1">IFERROR(INDEX(Personnel_1[FTE],Q55),"")</f>
        <v/>
      </c>
      <c r="T55" s="254" t="str">
        <f ca="1">IFERROR(INDEX(Personnel_1[Months],Q55),"")</f>
        <v/>
      </c>
      <c r="U55"/>
      <c r="V55" s="252" t="str">
        <f ca="1">IF(MIN(IFERROR(MATCH("*PostDoc*",OFFSET('Budget Project 2'!$A$13,V54,0,ROWS(Personnel_2[]),1),0)+V54,999),IFERROR(MATCH("*PhD*",OFFSET('Budget Project 2'!$A$13,V54,0,ROWS(Personnel_2[]),1),0)+V54,999))&lt;ROWS(Personnel_2[]),MIN(IFERROR(MATCH("*PostDoc*",OFFSET('Budget Project 2'!$A$13,V54,0,ROWS(Personnel_2[]),1),0)+V54,999),IFERROR(MATCH("*PhD*",OFFSET('Budget Project 2'!$A$13,V54,0,ROWS(Personnel_2[]),1),0)+V54,999)),"")</f>
        <v/>
      </c>
      <c r="W55" s="253" t="str">
        <f ca="1">IFERROR(INDEX(Personnel_2[Category],V55),"")</f>
        <v/>
      </c>
      <c r="X55" s="253" t="str">
        <f ca="1">IFERROR(INDEX(Personnel_2[FTE],V55),"")</f>
        <v/>
      </c>
      <c r="Y55" s="254" t="str">
        <f ca="1">IFERROR(INDEX(Personnel_2[Months],V55),"")</f>
        <v/>
      </c>
      <c r="Z55"/>
      <c r="AA55" s="252" t="str">
        <f ca="1">IF(MIN(IFERROR(MATCH("*PostDoc*",OFFSET('Budget Project 3'!$A$13,AA54,0,ROWS(Personnel_3[]),1),0)+AA54,999),IFERROR(MATCH("*PhD*",OFFSET('Budget Project 3'!$A$13,AA54,0,ROWS(Personnel_3[]),1),0)+AA54,999))&lt;ROWS(Personnel_3[]),MIN(IFERROR(MATCH("*PostDoc*",OFFSET('Budget Project 3'!$A$13,AA54,0,ROWS(Personnel_3[]),1),0)+AA54,999),IFERROR(MATCH("*PhD*",OFFSET('Budget Project 3'!$A$13,AA54,0,ROWS(Personnel_3[]),1),0)+AA54,999)),"")</f>
        <v/>
      </c>
      <c r="AB55" s="253" t="str">
        <f ca="1">IFERROR(INDEX(Personnel_3[Category],AA55),"")</f>
        <v/>
      </c>
      <c r="AC55" s="253" t="str">
        <f ca="1">IFERROR(INDEX(Personnel_3[FTE],AA55),"")</f>
        <v/>
      </c>
      <c r="AD55" s="254" t="str">
        <f ca="1">IFERROR(INDEX(Personnel_3[Months],AA55),"")</f>
        <v/>
      </c>
      <c r="AE55"/>
      <c r="AF55"/>
      <c r="AG55"/>
      <c r="AH55"/>
      <c r="AI55"/>
      <c r="AJ55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0"/>
      <c r="CY55" s="40"/>
      <c r="CZ55" s="40"/>
      <c r="DA55" s="40"/>
      <c r="DB55" s="40"/>
      <c r="DC55" s="40"/>
      <c r="DD55" s="40"/>
      <c r="DE55" s="40"/>
      <c r="DF55" s="40"/>
    </row>
    <row r="56" spans="2:110" s="39" customFormat="1" ht="11.25" customHeight="1" outlineLevel="1" x14ac:dyDescent="0.25">
      <c r="B56" s="221" t="str">
        <f ca="1">IF(IFERROR(MATCH("*Other*",OFFSET('Budget Project 1'!$A$13,B55,0,ROWS(Personnel_1[]),1),0)+B55,999)&lt;ROWS(Personnel_1[]),IFERROR(MATCH("*Other*",OFFSET('Budget Project 1'!$A$13,B55,0,ROWS(Personnel_1[]),1),0)+B55,999),"")</f>
        <v/>
      </c>
      <c r="C56" s="173" t="str">
        <f ca="1">IFERROR(INDEX(Personnel_1[Amount],B56),"")</f>
        <v/>
      </c>
      <c r="D56" s="44"/>
      <c r="E56" s="221" t="str">
        <f ca="1">IF(MIN(IFERROR(MATCH("*PostDoc*",OFFSET('Budget Project 1'!$A$13,E55,0,ROWS(Personnel_1[]),1),0)+E55,999),IFERROR(MATCH("*PhD*",OFFSET('Budget Project 1'!$A$13,E55,0,ROWS(Personnel_1[]),1),0)+E55,999))&lt;ROWS(Personnel_1[]),MIN(IFERROR(MATCH("*PostDoc*",OFFSET('Budget Project 1'!$A$13,E55,0,ROWS(Personnel_1[]),1),0)+E55,999),IFERROR(MATCH("*PhD*",OFFSET('Budget Project 1'!$A$13,E55,0,ROWS(Personnel_1[]),1),0)+E55,999)),"")</f>
        <v/>
      </c>
      <c r="F56" s="177" t="str">
        <f ca="1">IFERROR(INDEX(Personnel_1[FTE],E56)*INDEX(Personnel_1[Months],E56)/12,"")</f>
        <v/>
      </c>
      <c r="G56" s="233"/>
      <c r="H56" s="235" t="str">
        <f ca="1">IF(IFERROR(MATCH("*researcher*",OFFSET('Budget Project 1'!$A$41,H55,0,ROWS(pers_other_inst[]),1),0)+H55,999)&lt;ROWS(pers_other_inst[]),IFERROR(MATCH("*researcher*",OFFSET('Budget Project 1'!$A$41,H55,0,ROWS(pers_other_inst[]),1),0)+H55,999),"")</f>
        <v/>
      </c>
      <c r="I56" s="241" t="str">
        <f ca="1">IF(ISERROR(IF(AND(INDEX(pers_other_inst[Months],H56)&gt;=pers_oi_min_months,INDEX(pers_other_inst[Total '#hours],H56)/INDEX(pers_other_inst[Months],H56)*12/pers_other_nrhours_year&gt;=pers_oi_minFTE)=TRUE,INDEX(pers_other_inst[Months],H56)/12,0)),"",IF(AND(INDEX(pers_other_inst[Months],H56)&gt;=pers_oi_min_months,INDEX(pers_other_inst[Total '#hours],H56)/INDEX(pers_other_inst[Months],H56)*12/pers_other_nrhours_year&gt;=pers_oi_minFTE)=TRUE,INDEX(pers_other_inst[Months],H56)/12,""))</f>
        <v/>
      </c>
      <c r="J56" s="233"/>
      <c r="K56" s="221" t="str">
        <f ca="1">IF(IFERROR(MATCH("*Non-scientific*",OFFSET('Budget Project 1'!$A$13,K55,0,ROWS(Personnel_1[]),1),0)+K55,999)&lt;ROWS(Personnel_1[]),IFERROR(MATCH("*Non-scientific*",OFFSET('Budget Project 1'!$A$13,K55,0,ROWS(Personnel_1[]),1),0)+K55,999),"")</f>
        <v/>
      </c>
      <c r="L56" s="173" t="str">
        <f ca="1">IFERROR(INDEX(Personnel_1[Amount],K56),"")</f>
        <v/>
      </c>
      <c r="M56"/>
      <c r="N56" s="221" t="str">
        <f ca="1">IF(IFERROR(MATCH("*leave*",OFFSET('Budget Project 1'!$A$13,N55,0,ROWS(Personnel_1[]),1),0)+N55,999)&lt;ROWS(Personnel_1[]),IFERROR(MATCH("*leave*",OFFSET('Budget Project 1'!$A$13,N55,0,ROWS(Personnel_1[]),1),0)+N55,999),"")</f>
        <v/>
      </c>
      <c r="O56" s="228" t="str">
        <f ca="1">IFERROR(INDEX(Personnel_1[Months],N56)*INDEX(Personnel_1[FTE],N56),"")</f>
        <v/>
      </c>
      <c r="P56"/>
      <c r="Q56" s="252" t="str">
        <f ca="1">IF(MIN(IFERROR(MATCH("*PostDoc*",OFFSET('Budget Project 1'!$A$13,E55,0,ROWS(Personnel_1[]),1),0)+E55,999),IFERROR(MATCH("*PhD*",OFFSET('Budget Project 1'!$A$13,E55,0,ROWS(Personnel_1[]),1),0)+E55,999))&lt;ROWS(Personnel_1[]),MIN(IFERROR(MATCH("*PostDoc*",OFFSET('Budget Project 1'!$A$13,E55,0,ROWS(Personnel_1[]),1),0)+E55,999),IFERROR(MATCH("*PhD*",OFFSET('Budget Project 1'!$A$13,E55,0,ROWS(Personnel_1[]),1),0)+E55,999)),"")</f>
        <v/>
      </c>
      <c r="R56" s="253" t="str">
        <f ca="1">IFERROR(INDEX(Personnel_1[Category],Q56),"")</f>
        <v/>
      </c>
      <c r="S56" s="253" t="str">
        <f ca="1">IFERROR(INDEX(Personnel_1[FTE],Q56),"")</f>
        <v/>
      </c>
      <c r="T56" s="254" t="str">
        <f ca="1">IFERROR(INDEX(Personnel_1[Months],Q56),"")</f>
        <v/>
      </c>
      <c r="U56"/>
      <c r="V56" s="252" t="str">
        <f ca="1">IF(MIN(IFERROR(MATCH("*PostDoc*",OFFSET('Budget Project 2'!$A$13,V55,0,ROWS(Personnel_2[]),1),0)+V55,999),IFERROR(MATCH("*PhD*",OFFSET('Budget Project 2'!$A$13,V55,0,ROWS(Personnel_2[]),1),0)+V55,999))&lt;ROWS(Personnel_2[]),MIN(IFERROR(MATCH("*PostDoc*",OFFSET('Budget Project 2'!$A$13,V55,0,ROWS(Personnel_2[]),1),0)+V55,999),IFERROR(MATCH("*PhD*",OFFSET('Budget Project 2'!$A$13,V55,0,ROWS(Personnel_2[]),1),0)+V55,999)),"")</f>
        <v/>
      </c>
      <c r="W56" s="253" t="str">
        <f ca="1">IFERROR(INDEX(Personnel_2[Category],V56),"")</f>
        <v/>
      </c>
      <c r="X56" s="253" t="str">
        <f ca="1">IFERROR(INDEX(Personnel_2[FTE],V56),"")</f>
        <v/>
      </c>
      <c r="Y56" s="254" t="str">
        <f ca="1">IFERROR(INDEX(Personnel_2[Months],V56),"")</f>
        <v/>
      </c>
      <c r="Z56"/>
      <c r="AA56" s="252" t="str">
        <f ca="1">IF(MIN(IFERROR(MATCH("*PostDoc*",OFFSET('Budget Project 3'!$A$13,AA55,0,ROWS(Personnel_3[]),1),0)+AA55,999),IFERROR(MATCH("*PhD*",OFFSET('Budget Project 3'!$A$13,AA55,0,ROWS(Personnel_3[]),1),0)+AA55,999))&lt;ROWS(Personnel_3[]),MIN(IFERROR(MATCH("*PostDoc*",OFFSET('Budget Project 3'!$A$13,AA55,0,ROWS(Personnel_3[]),1),0)+AA55,999),IFERROR(MATCH("*PhD*",OFFSET('Budget Project 3'!$A$13,AA55,0,ROWS(Personnel_3[]),1),0)+AA55,999)),"")</f>
        <v/>
      </c>
      <c r="AB56" s="253" t="str">
        <f ca="1">IFERROR(INDEX(Personnel_3[Category],AA56),"")</f>
        <v/>
      </c>
      <c r="AC56" s="253" t="str">
        <f ca="1">IFERROR(INDEX(Personnel_3[FTE],AA56),"")</f>
        <v/>
      </c>
      <c r="AD56" s="254" t="str">
        <f ca="1">IFERROR(INDEX(Personnel_3[Months],AA56),"")</f>
        <v/>
      </c>
      <c r="AE56"/>
      <c r="AF56"/>
      <c r="AG56"/>
      <c r="AH56"/>
      <c r="AI56"/>
      <c r="AJ56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0"/>
      <c r="CY56" s="40"/>
      <c r="CZ56" s="40"/>
      <c r="DA56" s="40"/>
      <c r="DB56" s="40"/>
      <c r="DC56" s="40"/>
      <c r="DD56" s="40"/>
      <c r="DE56" s="40"/>
      <c r="DF56" s="40"/>
    </row>
    <row r="57" spans="2:110" s="39" customFormat="1" ht="11.25" customHeight="1" outlineLevel="1" x14ac:dyDescent="0.25">
      <c r="B57" s="221" t="str">
        <f ca="1">IF(IFERROR(MATCH("*Other*",OFFSET('Budget Project 1'!$A$13,B56,0,ROWS(Personnel_1[]),1),0)+B56,999)&lt;ROWS(Personnel_1[]),IFERROR(MATCH("*Other*",OFFSET('Budget Project 1'!$A$13,B56,0,ROWS(Personnel_1[]),1),0)+B56,999),"")</f>
        <v/>
      </c>
      <c r="C57" s="173" t="str">
        <f ca="1">IFERROR(INDEX(Personnel_1[Amount],B57),"")</f>
        <v/>
      </c>
      <c r="D57" s="44"/>
      <c r="E57" s="221" t="str">
        <f ca="1">IF(MIN(IFERROR(MATCH("*PostDoc*",OFFSET('Budget Project 1'!$A$13,E56,0,ROWS(Personnel_1[]),1),0)+E56,999),IFERROR(MATCH("*PhD*",OFFSET('Budget Project 1'!$A$13,E56,0,ROWS(Personnel_1[]),1),0)+E56,999))&lt;ROWS(Personnel_1[]),MIN(IFERROR(MATCH("*PostDoc*",OFFSET('Budget Project 1'!$A$13,E56,0,ROWS(Personnel_1[]),1),0)+E56,999),IFERROR(MATCH("*PhD*",OFFSET('Budget Project 1'!$A$13,E56,0,ROWS(Personnel_1[]),1),0)+E56,999)),"")</f>
        <v/>
      </c>
      <c r="F57" s="177" t="str">
        <f ca="1">IFERROR(INDEX(Personnel_1[FTE],E57)*INDEX(Personnel_1[Months],E57)/12,"")</f>
        <v/>
      </c>
      <c r="G57" s="233"/>
      <c r="H57" s="235" t="str">
        <f ca="1">IF(IFERROR(MATCH("*researcher*",OFFSET('Budget Project 1'!$A$41,H56,0,ROWS(pers_other_inst[]),1),0)+H56,999)&lt;ROWS(pers_other_inst[]),IFERROR(MATCH("*researcher*",OFFSET('Budget Project 1'!$A$41,H56,0,ROWS(pers_other_inst[]),1),0)+H56,999),"")</f>
        <v/>
      </c>
      <c r="I57" s="241" t="str">
        <f ca="1">IF(ISERROR(IF(AND(INDEX(pers_other_inst[Months],H57)&gt;=pers_oi_min_months,INDEX(pers_other_inst[Total '#hours],H57)/INDEX(pers_other_inst[Months],H57)*12/pers_other_nrhours_year&gt;=pers_oi_minFTE)=TRUE,INDEX(pers_other_inst[Months],H57)/12,0)),"",IF(AND(INDEX(pers_other_inst[Months],H57)&gt;=pers_oi_min_months,INDEX(pers_other_inst[Total '#hours],H57)/INDEX(pers_other_inst[Months],H57)*12/pers_other_nrhours_year&gt;=pers_oi_minFTE)=TRUE,INDEX(pers_other_inst[Months],H57)/12,""))</f>
        <v/>
      </c>
      <c r="J57" s="233"/>
      <c r="K57" s="221" t="str">
        <f ca="1">IF(IFERROR(MATCH("*Non-scientific*",OFFSET('Budget Project 1'!$A$13,K56,0,ROWS(Personnel_1[]),1),0)+K56,999)&lt;ROWS(Personnel_1[]),IFERROR(MATCH("*Non-scientific*",OFFSET('Budget Project 1'!$A$13,K56,0,ROWS(Personnel_1[]),1),0)+K56,999),"")</f>
        <v/>
      </c>
      <c r="L57" s="173" t="str">
        <f ca="1">IFERROR(INDEX(Personnel_1[Amount],K57),"")</f>
        <v/>
      </c>
      <c r="M57"/>
      <c r="N57" s="221" t="str">
        <f ca="1">IF(IFERROR(MATCH("*leave*",OFFSET('Budget Project 1'!$A$13,N56,0,ROWS(Personnel_1[]),1),0)+N56,999)&lt;ROWS(Personnel_1[]),IFERROR(MATCH("*leave*",OFFSET('Budget Project 1'!$A$13,N56,0,ROWS(Personnel_1[]),1),0)+N56,999),"")</f>
        <v/>
      </c>
      <c r="O57" s="228" t="str">
        <f ca="1">IFERROR(INDEX(Personnel_1[Months],N57)*INDEX(Personnel_1[FTE],N57),"")</f>
        <v/>
      </c>
      <c r="P57"/>
      <c r="Q57" s="252" t="str">
        <f ca="1">IF(MIN(IFERROR(MATCH("*PostDoc*",OFFSET('Budget Project 1'!$A$13,E56,0,ROWS(Personnel_1[]),1),0)+E56,999),IFERROR(MATCH("*PhD*",OFFSET('Budget Project 1'!$A$13,E56,0,ROWS(Personnel_1[]),1),0)+E56,999))&lt;ROWS(Personnel_1[]),MIN(IFERROR(MATCH("*PostDoc*",OFFSET('Budget Project 1'!$A$13,E56,0,ROWS(Personnel_1[]),1),0)+E56,999),IFERROR(MATCH("*PhD*",OFFSET('Budget Project 1'!$A$13,E56,0,ROWS(Personnel_1[]),1),0)+E56,999)),"")</f>
        <v/>
      </c>
      <c r="R57" s="253" t="str">
        <f ca="1">IFERROR(INDEX(Personnel_1[Category],Q57),"")</f>
        <v/>
      </c>
      <c r="S57" s="253" t="str">
        <f ca="1">IFERROR(INDEX(Personnel_1[FTE],Q57),"")</f>
        <v/>
      </c>
      <c r="T57" s="254" t="str">
        <f ca="1">IFERROR(INDEX(Personnel_1[Months],Q57),"")</f>
        <v/>
      </c>
      <c r="U57"/>
      <c r="V57" s="252" t="str">
        <f ca="1">IF(MIN(IFERROR(MATCH("*PostDoc*",OFFSET('Budget Project 2'!$A$13,V56,0,ROWS(Personnel_2[]),1),0)+V56,999),IFERROR(MATCH("*PhD*",OFFSET('Budget Project 2'!$A$13,V56,0,ROWS(Personnel_2[]),1),0)+V56,999))&lt;ROWS(Personnel_2[]),MIN(IFERROR(MATCH("*PostDoc*",OFFSET('Budget Project 2'!$A$13,V56,0,ROWS(Personnel_2[]),1),0)+V56,999),IFERROR(MATCH("*PhD*",OFFSET('Budget Project 2'!$A$13,V56,0,ROWS(Personnel_2[]),1),0)+V56,999)),"")</f>
        <v/>
      </c>
      <c r="W57" s="253" t="str">
        <f ca="1">IFERROR(INDEX(Personnel_2[Category],V57),"")</f>
        <v/>
      </c>
      <c r="X57" s="253" t="str">
        <f ca="1">IFERROR(INDEX(Personnel_2[FTE],V57),"")</f>
        <v/>
      </c>
      <c r="Y57" s="254" t="str">
        <f ca="1">IFERROR(INDEX(Personnel_2[Months],V57),"")</f>
        <v/>
      </c>
      <c r="Z57"/>
      <c r="AA57" s="252" t="str">
        <f ca="1">IF(MIN(IFERROR(MATCH("*PostDoc*",OFFSET('Budget Project 3'!$A$13,AA56,0,ROWS(Personnel_3[]),1),0)+AA56,999),IFERROR(MATCH("*PhD*",OFFSET('Budget Project 3'!$A$13,AA56,0,ROWS(Personnel_3[]),1),0)+AA56,999))&lt;ROWS(Personnel_3[]),MIN(IFERROR(MATCH("*PostDoc*",OFFSET('Budget Project 3'!$A$13,AA56,0,ROWS(Personnel_3[]),1),0)+AA56,999),IFERROR(MATCH("*PhD*",OFFSET('Budget Project 3'!$A$13,AA56,0,ROWS(Personnel_3[]),1),0)+AA56,999)),"")</f>
        <v/>
      </c>
      <c r="AB57" s="253" t="str">
        <f ca="1">IFERROR(INDEX(Personnel_3[Category],AA57),"")</f>
        <v/>
      </c>
      <c r="AC57" s="253" t="str">
        <f ca="1">IFERROR(INDEX(Personnel_3[FTE],AA57),"")</f>
        <v/>
      </c>
      <c r="AD57" s="254" t="str">
        <f ca="1">IFERROR(INDEX(Personnel_3[Months],AA57),"")</f>
        <v/>
      </c>
      <c r="AE57"/>
      <c r="AF57"/>
      <c r="AG57"/>
      <c r="AH57"/>
      <c r="AI57"/>
      <c r="AJ57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0"/>
      <c r="CY57" s="40"/>
      <c r="CZ57" s="40"/>
      <c r="DA57" s="40"/>
      <c r="DB57" s="40"/>
      <c r="DC57" s="40"/>
      <c r="DD57" s="40"/>
      <c r="DE57" s="40"/>
      <c r="DF57" s="40"/>
    </row>
    <row r="58" spans="2:110" s="39" customFormat="1" ht="11.25" customHeight="1" outlineLevel="1" x14ac:dyDescent="0.25">
      <c r="B58" s="221" t="str">
        <f ca="1">IF(IFERROR(MATCH("*Other*",OFFSET('Budget Project 1'!$A$13,B57,0,ROWS(Personnel_1[]),1),0)+B57,999)&lt;ROWS(Personnel_1[]),IFERROR(MATCH("*Other*",OFFSET('Budget Project 1'!$A$13,B57,0,ROWS(Personnel_1[]),1),0)+B57,999),"")</f>
        <v/>
      </c>
      <c r="C58" s="173" t="str">
        <f ca="1">IFERROR(INDEX(Personnel_1[Amount],B58),"")</f>
        <v/>
      </c>
      <c r="D58" s="44"/>
      <c r="E58" s="221" t="str">
        <f ca="1">IF(MIN(IFERROR(MATCH("*PostDoc*",OFFSET('Budget Project 1'!$A$13,E57,0,ROWS(Personnel_1[]),1),0)+E57,999),IFERROR(MATCH("*PhD*",OFFSET('Budget Project 1'!$A$13,E57,0,ROWS(Personnel_1[]),1),0)+E57,999))&lt;ROWS(Personnel_1[]),MIN(IFERROR(MATCH("*PostDoc*",OFFSET('Budget Project 1'!$A$13,E57,0,ROWS(Personnel_1[]),1),0)+E57,999),IFERROR(MATCH("*PhD*",OFFSET('Budget Project 1'!$A$13,E57,0,ROWS(Personnel_1[]),1),0)+E57,999)),"")</f>
        <v/>
      </c>
      <c r="F58" s="177" t="str">
        <f ca="1">IFERROR(INDEX(Personnel_1[FTE],E58)*INDEX(Personnel_1[Months],E58)/12,"")</f>
        <v/>
      </c>
      <c r="G58" s="233"/>
      <c r="H58" s="235" t="str">
        <f ca="1">IF(IFERROR(MATCH("*researcher*",OFFSET('Budget Project 1'!$A$41,H57,0,ROWS(pers_other_inst[]),1),0)+H57,999)&lt;ROWS(pers_other_inst[]),IFERROR(MATCH("*researcher*",OFFSET('Budget Project 1'!$A$41,H57,0,ROWS(pers_other_inst[]),1),0)+H57,999),"")</f>
        <v/>
      </c>
      <c r="I58" s="241" t="str">
        <f ca="1">IF(ISERROR(IF(AND(INDEX(pers_other_inst[Months],H58)&gt;=pers_oi_min_months,INDEX(pers_other_inst[Total '#hours],H58)/INDEX(pers_other_inst[Months],H58)*12/pers_other_nrhours_year&gt;=pers_oi_minFTE)=TRUE,INDEX(pers_other_inst[Months],H58)/12,0)),"",IF(AND(INDEX(pers_other_inst[Months],H58)&gt;=pers_oi_min_months,INDEX(pers_other_inst[Total '#hours],H58)/INDEX(pers_other_inst[Months],H58)*12/pers_other_nrhours_year&gt;=pers_oi_minFTE)=TRUE,INDEX(pers_other_inst[Months],H58)/12,""))</f>
        <v/>
      </c>
      <c r="J58" s="233"/>
      <c r="K58" s="221" t="str">
        <f ca="1">IF(IFERROR(MATCH("*Non-scientific*",OFFSET('Budget Project 1'!$A$13,K57,0,ROWS(Personnel_1[]),1),0)+K57,999)&lt;ROWS(Personnel_1[]),IFERROR(MATCH("*Non-scientific*",OFFSET('Budget Project 1'!$A$13,K57,0,ROWS(Personnel_1[]),1),0)+K57,999),"")</f>
        <v/>
      </c>
      <c r="L58" s="173" t="str">
        <f ca="1">IFERROR(INDEX(Personnel_1[Amount],K58),"")</f>
        <v/>
      </c>
      <c r="M58"/>
      <c r="N58" s="221" t="str">
        <f ca="1">IF(IFERROR(MATCH("*leave*",OFFSET('Budget Project 1'!$A$13,N57,0,ROWS(Personnel_1[]),1),0)+N57,999)&lt;ROWS(Personnel_1[]),IFERROR(MATCH("*leave*",OFFSET('Budget Project 1'!$A$13,N57,0,ROWS(Personnel_1[]),1),0)+N57,999),"")</f>
        <v/>
      </c>
      <c r="O58" s="228" t="str">
        <f ca="1">IFERROR(INDEX(Personnel_1[Months],N58)*INDEX(Personnel_1[FTE],N58),"")</f>
        <v/>
      </c>
      <c r="P58"/>
      <c r="Q58" s="252" t="str">
        <f ca="1">IF(MIN(IFERROR(MATCH("*PostDoc*",OFFSET('Budget Project 1'!$A$13,E57,0,ROWS(Personnel_1[]),1),0)+E57,999),IFERROR(MATCH("*PhD*",OFFSET('Budget Project 1'!$A$13,E57,0,ROWS(Personnel_1[]),1),0)+E57,999))&lt;ROWS(Personnel_1[]),MIN(IFERROR(MATCH("*PostDoc*",OFFSET('Budget Project 1'!$A$13,E57,0,ROWS(Personnel_1[]),1),0)+E57,999),IFERROR(MATCH("*PhD*",OFFSET('Budget Project 1'!$A$13,E57,0,ROWS(Personnel_1[]),1),0)+E57,999)),"")</f>
        <v/>
      </c>
      <c r="R58" s="253" t="str">
        <f ca="1">IFERROR(INDEX(Personnel_1[Category],Q58),"")</f>
        <v/>
      </c>
      <c r="S58" s="253" t="str">
        <f ca="1">IFERROR(INDEX(Personnel_1[FTE],Q58),"")</f>
        <v/>
      </c>
      <c r="T58" s="254" t="str">
        <f ca="1">IFERROR(INDEX(Personnel_1[Months],Q58),"")</f>
        <v/>
      </c>
      <c r="U58"/>
      <c r="V58" s="252" t="str">
        <f ca="1">IF(MIN(IFERROR(MATCH("*PostDoc*",OFFSET('Budget Project 2'!$A$13,V57,0,ROWS(Personnel_2[]),1),0)+V57,999),IFERROR(MATCH("*PhD*",OFFSET('Budget Project 2'!$A$13,V57,0,ROWS(Personnel_2[]),1),0)+V57,999))&lt;ROWS(Personnel_2[]),MIN(IFERROR(MATCH("*PostDoc*",OFFSET('Budget Project 2'!$A$13,V57,0,ROWS(Personnel_2[]),1),0)+V57,999),IFERROR(MATCH("*PhD*",OFFSET('Budget Project 2'!$A$13,V57,0,ROWS(Personnel_2[]),1),0)+V57,999)),"")</f>
        <v/>
      </c>
      <c r="W58" s="253" t="str">
        <f ca="1">IFERROR(INDEX(Personnel_2[Category],V58),"")</f>
        <v/>
      </c>
      <c r="X58" s="253" t="str">
        <f ca="1">IFERROR(INDEX(Personnel_2[FTE],V58),"")</f>
        <v/>
      </c>
      <c r="Y58" s="254" t="str">
        <f ca="1">IFERROR(INDEX(Personnel_2[Months],V58),"")</f>
        <v/>
      </c>
      <c r="Z58"/>
      <c r="AA58" s="252" t="str">
        <f ca="1">IF(MIN(IFERROR(MATCH("*PostDoc*",OFFSET('Budget Project 3'!$A$13,AA57,0,ROWS(Personnel_3[]),1),0)+AA57,999),IFERROR(MATCH("*PhD*",OFFSET('Budget Project 3'!$A$13,AA57,0,ROWS(Personnel_3[]),1),0)+AA57,999))&lt;ROWS(Personnel_3[]),MIN(IFERROR(MATCH("*PostDoc*",OFFSET('Budget Project 3'!$A$13,AA57,0,ROWS(Personnel_3[]),1),0)+AA57,999),IFERROR(MATCH("*PhD*",OFFSET('Budget Project 3'!$A$13,AA57,0,ROWS(Personnel_3[]),1),0)+AA57,999)),"")</f>
        <v/>
      </c>
      <c r="AB58" s="253" t="str">
        <f ca="1">IFERROR(INDEX(Personnel_3[Category],AA58),"")</f>
        <v/>
      </c>
      <c r="AC58" s="253" t="str">
        <f ca="1">IFERROR(INDEX(Personnel_3[FTE],AA58),"")</f>
        <v/>
      </c>
      <c r="AD58" s="254" t="str">
        <f ca="1">IFERROR(INDEX(Personnel_3[Months],AA58),"")</f>
        <v/>
      </c>
      <c r="AE58"/>
      <c r="AF58"/>
      <c r="AG58"/>
      <c r="AH58"/>
      <c r="AI58"/>
      <c r="AJ58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0"/>
      <c r="CY58" s="40"/>
      <c r="CZ58" s="40"/>
      <c r="DA58" s="40"/>
      <c r="DB58" s="40"/>
      <c r="DC58" s="40"/>
      <c r="DD58" s="40"/>
      <c r="DE58" s="40"/>
      <c r="DF58" s="40"/>
    </row>
    <row r="59" spans="2:110" s="39" customFormat="1" ht="11.25" customHeight="1" outlineLevel="1" x14ac:dyDescent="0.25">
      <c r="B59" s="221" t="str">
        <f ca="1">IF(IFERROR(MATCH("*Other*",OFFSET('Budget Project 1'!$A$13,B58,0,ROWS(Personnel_1[]),1),0)+B58,999)&lt;ROWS(Personnel_1[]),IFERROR(MATCH("*Other*",OFFSET('Budget Project 1'!$A$13,B58,0,ROWS(Personnel_1[]),1),0)+B58,999),"")</f>
        <v/>
      </c>
      <c r="C59" s="173" t="str">
        <f ca="1">IFERROR(INDEX(Personnel_1[Amount],B59),"")</f>
        <v/>
      </c>
      <c r="D59" s="44"/>
      <c r="E59" s="221" t="str">
        <f ca="1">IF(MIN(IFERROR(MATCH("*PostDoc*",OFFSET('Budget Project 1'!$A$13,E58,0,ROWS(Personnel_1[]),1),0)+E58,999),IFERROR(MATCH("*PhD*",OFFSET('Budget Project 1'!$A$13,E58,0,ROWS(Personnel_1[]),1),0)+E58,999))&lt;ROWS(Personnel_1[]),MIN(IFERROR(MATCH("*PostDoc*",OFFSET('Budget Project 1'!$A$13,E58,0,ROWS(Personnel_1[]),1),0)+E58,999),IFERROR(MATCH("*PhD*",OFFSET('Budget Project 1'!$A$13,E58,0,ROWS(Personnel_1[]),1),0)+E58,999)),"")</f>
        <v/>
      </c>
      <c r="F59" s="177" t="str">
        <f ca="1">IFERROR(INDEX(Personnel_1[FTE],E59)*INDEX(Personnel_1[Months],E59)/12,"")</f>
        <v/>
      </c>
      <c r="G59" s="233"/>
      <c r="H59" s="235" t="str">
        <f ca="1">IF(IFERROR(MATCH("*researcher*",OFFSET('Budget Project 1'!$A$41,H58,0,ROWS(pers_other_inst[]),1),0)+H58,999)&lt;ROWS(pers_other_inst[]),IFERROR(MATCH("*researcher*",OFFSET('Budget Project 1'!$A$41,H58,0,ROWS(pers_other_inst[]),1),0)+H58,999),"")</f>
        <v/>
      </c>
      <c r="I59" s="241" t="str">
        <f ca="1">IF(ISERROR(IF(AND(INDEX(pers_other_inst[Months],H59)&gt;=pers_oi_min_months,INDEX(pers_other_inst[Total '#hours],H59)/INDEX(pers_other_inst[Months],H59)*12/pers_other_nrhours_year&gt;=pers_oi_minFTE)=TRUE,INDEX(pers_other_inst[Months],H59)/12,0)),"",IF(AND(INDEX(pers_other_inst[Months],H59)&gt;=pers_oi_min_months,INDEX(pers_other_inst[Total '#hours],H59)/INDEX(pers_other_inst[Months],H59)*12/pers_other_nrhours_year&gt;=pers_oi_minFTE)=TRUE,INDEX(pers_other_inst[Months],H59)/12,""))</f>
        <v/>
      </c>
      <c r="J59" s="233"/>
      <c r="K59" s="221" t="str">
        <f ca="1">IF(IFERROR(MATCH("*Non-scientific*",OFFSET('Budget Project 1'!$A$13,K58,0,ROWS(Personnel_1[]),1),0)+K58,999)&lt;ROWS(Personnel_1[]),IFERROR(MATCH("*Non-scientific*",OFFSET('Budget Project 1'!$A$13,K58,0,ROWS(Personnel_1[]),1),0)+K58,999),"")</f>
        <v/>
      </c>
      <c r="L59" s="173" t="str">
        <f ca="1">IFERROR(INDEX(Personnel_1[Amount],K59),"")</f>
        <v/>
      </c>
      <c r="M59"/>
      <c r="N59" s="221" t="str">
        <f ca="1">IF(IFERROR(MATCH("*leave*",OFFSET('Budget Project 1'!$A$13,N58,0,ROWS(Personnel_1[]),1),0)+N58,999)&lt;ROWS(Personnel_1[]),IFERROR(MATCH("*leave*",OFFSET('Budget Project 1'!$A$13,N58,0,ROWS(Personnel_1[]),1),0)+N58,999),"")</f>
        <v/>
      </c>
      <c r="O59" s="228" t="str">
        <f ca="1">IFERROR(INDEX(Personnel_1[Months],N59)*INDEX(Personnel_1[FTE],N59),"")</f>
        <v/>
      </c>
      <c r="P59"/>
      <c r="Q59" s="252" t="str">
        <f ca="1">IF(MIN(IFERROR(MATCH("*PostDoc*",OFFSET('Budget Project 1'!$A$13,E58,0,ROWS(Personnel_1[]),1),0)+E58,999),IFERROR(MATCH("*PhD*",OFFSET('Budget Project 1'!$A$13,E58,0,ROWS(Personnel_1[]),1),0)+E58,999))&lt;ROWS(Personnel_1[]),MIN(IFERROR(MATCH("*PostDoc*",OFFSET('Budget Project 1'!$A$13,E58,0,ROWS(Personnel_1[]),1),0)+E58,999),IFERROR(MATCH("*PhD*",OFFSET('Budget Project 1'!$A$13,E58,0,ROWS(Personnel_1[]),1),0)+E58,999)),"")</f>
        <v/>
      </c>
      <c r="R59" s="253" t="str">
        <f ca="1">IFERROR(INDEX(Personnel_1[Category],Q59),"")</f>
        <v/>
      </c>
      <c r="S59" s="253" t="str">
        <f ca="1">IFERROR(INDEX(Personnel_1[FTE],Q59),"")</f>
        <v/>
      </c>
      <c r="T59" s="254" t="str">
        <f ca="1">IFERROR(INDEX(Personnel_1[Months],Q59),"")</f>
        <v/>
      </c>
      <c r="U59"/>
      <c r="V59" s="252" t="str">
        <f ca="1">IF(MIN(IFERROR(MATCH("*PostDoc*",OFFSET('Budget Project 2'!$A$13,V58,0,ROWS(Personnel_2[]),1),0)+V58,999),IFERROR(MATCH("*PhD*",OFFSET('Budget Project 2'!$A$13,V58,0,ROWS(Personnel_2[]),1),0)+V58,999))&lt;ROWS(Personnel_2[]),MIN(IFERROR(MATCH("*PostDoc*",OFFSET('Budget Project 2'!$A$13,V58,0,ROWS(Personnel_2[]),1),0)+V58,999),IFERROR(MATCH("*PhD*",OFFSET('Budget Project 2'!$A$13,V58,0,ROWS(Personnel_2[]),1),0)+V58,999)),"")</f>
        <v/>
      </c>
      <c r="W59" s="253" t="str">
        <f ca="1">IFERROR(INDEX(Personnel_2[Category],V59),"")</f>
        <v/>
      </c>
      <c r="X59" s="253" t="str">
        <f ca="1">IFERROR(INDEX(Personnel_2[FTE],V59),"")</f>
        <v/>
      </c>
      <c r="Y59" s="254" t="str">
        <f ca="1">IFERROR(INDEX(Personnel_2[Months],V59),"")</f>
        <v/>
      </c>
      <c r="Z59"/>
      <c r="AA59" s="252" t="str">
        <f ca="1">IF(MIN(IFERROR(MATCH("*PostDoc*",OFFSET('Budget Project 3'!$A$13,AA58,0,ROWS(Personnel_3[]),1),0)+AA58,999),IFERROR(MATCH("*PhD*",OFFSET('Budget Project 3'!$A$13,AA58,0,ROWS(Personnel_3[]),1),0)+AA58,999))&lt;ROWS(Personnel_3[]),MIN(IFERROR(MATCH("*PostDoc*",OFFSET('Budget Project 3'!$A$13,AA58,0,ROWS(Personnel_3[]),1),0)+AA58,999),IFERROR(MATCH("*PhD*",OFFSET('Budget Project 3'!$A$13,AA58,0,ROWS(Personnel_3[]),1),0)+AA58,999)),"")</f>
        <v/>
      </c>
      <c r="AB59" s="253" t="str">
        <f ca="1">IFERROR(INDEX(Personnel_3[Category],AA59),"")</f>
        <v/>
      </c>
      <c r="AC59" s="253" t="str">
        <f ca="1">IFERROR(INDEX(Personnel_3[FTE],AA59),"")</f>
        <v/>
      </c>
      <c r="AD59" s="254" t="str">
        <f ca="1">IFERROR(INDEX(Personnel_3[Months],AA59),"")</f>
        <v/>
      </c>
      <c r="AE59"/>
      <c r="AF59"/>
      <c r="AG59"/>
      <c r="AH59"/>
      <c r="AI59"/>
      <c r="AJ59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0"/>
      <c r="CY59" s="40"/>
      <c r="CZ59" s="40"/>
      <c r="DA59" s="40"/>
      <c r="DB59" s="40"/>
      <c r="DC59" s="40"/>
      <c r="DD59" s="40"/>
      <c r="DE59" s="40"/>
      <c r="DF59" s="40"/>
    </row>
    <row r="60" spans="2:110" s="39" customFormat="1" ht="11.25" customHeight="1" outlineLevel="1" x14ac:dyDescent="0.25">
      <c r="B60" s="221" t="str">
        <f ca="1">IF(IFERROR(MATCH("*Other*",OFFSET('Budget Project 1'!$A$13,B59,0,ROWS(Personnel_1[]),1),0)+B59,999)&lt;ROWS(Personnel_1[]),IFERROR(MATCH("*Other*",OFFSET('Budget Project 1'!$A$13,B59,0,ROWS(Personnel_1[]),1),0)+B59,999),"")</f>
        <v/>
      </c>
      <c r="C60" s="173" t="str">
        <f ca="1">IFERROR(INDEX(Personnel_1[Amount],B60),"")</f>
        <v/>
      </c>
      <c r="D60" s="44"/>
      <c r="E60" s="221" t="str">
        <f ca="1">IF(MIN(IFERROR(MATCH("*PostDoc*",OFFSET('Budget Project 1'!$A$13,E59,0,ROWS(Personnel_1[]),1),0)+E59,999),IFERROR(MATCH("*PhD*",OFFSET('Budget Project 1'!$A$13,E59,0,ROWS(Personnel_1[]),1),0)+E59,999))&lt;ROWS(Personnel_1[]),MIN(IFERROR(MATCH("*PostDoc*",OFFSET('Budget Project 1'!$A$13,E59,0,ROWS(Personnel_1[]),1),0)+E59,999),IFERROR(MATCH("*PhD*",OFFSET('Budget Project 1'!$A$13,E59,0,ROWS(Personnel_1[]),1),0)+E59,999)),"")</f>
        <v/>
      </c>
      <c r="F60" s="177" t="str">
        <f ca="1">IFERROR(INDEX(Personnel_1[FTE],E60)*INDEX(Personnel_1[Months],E60)/12,"")</f>
        <v/>
      </c>
      <c r="G60" s="233"/>
      <c r="H60" s="235" t="str">
        <f ca="1">IF(IFERROR(MATCH("*researcher*",OFFSET('Budget Project 1'!$A$41,H59,0,ROWS(pers_other_inst[]),1),0)+H59,999)&lt;ROWS(pers_other_inst[]),IFERROR(MATCH("*researcher*",OFFSET('Budget Project 1'!$A$41,H59,0,ROWS(pers_other_inst[]),1),0)+H59,999),"")</f>
        <v/>
      </c>
      <c r="I60" s="241" t="str">
        <f ca="1">IF(ISERROR(IF(AND(INDEX(pers_other_inst[Months],H60)&gt;=pers_oi_min_months,INDEX(pers_other_inst[Total '#hours],H60)/INDEX(pers_other_inst[Months],H60)*12/pers_other_nrhours_year&gt;=pers_oi_minFTE)=TRUE,INDEX(pers_other_inst[Months],H60)/12,0)),"",IF(AND(INDEX(pers_other_inst[Months],H60)&gt;=pers_oi_min_months,INDEX(pers_other_inst[Total '#hours],H60)/INDEX(pers_other_inst[Months],H60)*12/pers_other_nrhours_year&gt;=pers_oi_minFTE)=TRUE,INDEX(pers_other_inst[Months],H60)/12,""))</f>
        <v/>
      </c>
      <c r="J60" s="233"/>
      <c r="K60" s="221" t="str">
        <f ca="1">IF(IFERROR(MATCH("*Non-scientific*",OFFSET('Budget Project 1'!$A$13,K59,0,ROWS(Personnel_1[]),1),0)+K59,999)&lt;ROWS(Personnel_1[]),IFERROR(MATCH("*Non-scientific*",OFFSET('Budget Project 1'!$A$13,K59,0,ROWS(Personnel_1[]),1),0)+K59,999),"")</f>
        <v/>
      </c>
      <c r="L60" s="173" t="str">
        <f ca="1">IFERROR(INDEX(Personnel_1[Amount],K60),"")</f>
        <v/>
      </c>
      <c r="M60"/>
      <c r="N60" s="221" t="str">
        <f ca="1">IF(IFERROR(MATCH("*leave*",OFFSET('Budget Project 1'!$A$13,N59,0,ROWS(Personnel_1[]),1),0)+N59,999)&lt;ROWS(Personnel_1[]),IFERROR(MATCH("*leave*",OFFSET('Budget Project 1'!$A$13,N59,0,ROWS(Personnel_1[]),1),0)+N59,999),"")</f>
        <v/>
      </c>
      <c r="O60" s="228" t="str">
        <f ca="1">IFERROR(INDEX(Personnel_1[Months],N60)*INDEX(Personnel_1[FTE],N60),"")</f>
        <v/>
      </c>
      <c r="P60"/>
      <c r="Q60" s="252" t="str">
        <f ca="1">IF(MIN(IFERROR(MATCH("*PostDoc*",OFFSET('Budget Project 1'!$A$13,E59,0,ROWS(Personnel_1[]),1),0)+E59,999),IFERROR(MATCH("*PhD*",OFFSET('Budget Project 1'!$A$13,E59,0,ROWS(Personnel_1[]),1),0)+E59,999))&lt;ROWS(Personnel_1[]),MIN(IFERROR(MATCH("*PostDoc*",OFFSET('Budget Project 1'!$A$13,E59,0,ROWS(Personnel_1[]),1),0)+E59,999),IFERROR(MATCH("*PhD*",OFFSET('Budget Project 1'!$A$13,E59,0,ROWS(Personnel_1[]),1),0)+E59,999)),"")</f>
        <v/>
      </c>
      <c r="R60" s="253" t="str">
        <f ca="1">IFERROR(INDEX(Personnel_1[Category],Q60),"")</f>
        <v/>
      </c>
      <c r="S60" s="253" t="str">
        <f ca="1">IFERROR(INDEX(Personnel_1[FTE],Q60),"")</f>
        <v/>
      </c>
      <c r="T60" s="254" t="str">
        <f ca="1">IFERROR(INDEX(Personnel_1[Months],Q60),"")</f>
        <v/>
      </c>
      <c r="U60"/>
      <c r="V60" s="252" t="str">
        <f ca="1">IF(MIN(IFERROR(MATCH("*PostDoc*",OFFSET('Budget Project 2'!$A$13,V59,0,ROWS(Personnel_2[]),1),0)+V59,999),IFERROR(MATCH("*PhD*",OFFSET('Budget Project 2'!$A$13,V59,0,ROWS(Personnel_2[]),1),0)+V59,999))&lt;ROWS(Personnel_2[]),MIN(IFERROR(MATCH("*PostDoc*",OFFSET('Budget Project 2'!$A$13,V59,0,ROWS(Personnel_2[]),1),0)+V59,999),IFERROR(MATCH("*PhD*",OFFSET('Budget Project 2'!$A$13,V59,0,ROWS(Personnel_2[]),1),0)+V59,999)),"")</f>
        <v/>
      </c>
      <c r="W60" s="253" t="str">
        <f ca="1">IFERROR(INDEX(Personnel_2[Category],V60),"")</f>
        <v/>
      </c>
      <c r="X60" s="253" t="str">
        <f ca="1">IFERROR(INDEX(Personnel_2[FTE],V60),"")</f>
        <v/>
      </c>
      <c r="Y60" s="254" t="str">
        <f ca="1">IFERROR(INDEX(Personnel_2[Months],V60),"")</f>
        <v/>
      </c>
      <c r="Z60"/>
      <c r="AA60" s="252" t="str">
        <f ca="1">IF(MIN(IFERROR(MATCH("*PostDoc*",OFFSET('Budget Project 3'!$A$13,AA59,0,ROWS(Personnel_3[]),1),0)+AA59,999),IFERROR(MATCH("*PhD*",OFFSET('Budget Project 3'!$A$13,AA59,0,ROWS(Personnel_3[]),1),0)+AA59,999))&lt;ROWS(Personnel_3[]),MIN(IFERROR(MATCH("*PostDoc*",OFFSET('Budget Project 3'!$A$13,AA59,0,ROWS(Personnel_3[]),1),0)+AA59,999),IFERROR(MATCH("*PhD*",OFFSET('Budget Project 3'!$A$13,AA59,0,ROWS(Personnel_3[]),1),0)+AA59,999)),"")</f>
        <v/>
      </c>
      <c r="AB60" s="253" t="str">
        <f ca="1">IFERROR(INDEX(Personnel_3[Category],AA60),"")</f>
        <v/>
      </c>
      <c r="AC60" s="253" t="str">
        <f ca="1">IFERROR(INDEX(Personnel_3[FTE],AA60),"")</f>
        <v/>
      </c>
      <c r="AD60" s="254" t="str">
        <f ca="1">IFERROR(INDEX(Personnel_3[Months],AA60),"")</f>
        <v/>
      </c>
      <c r="AE60"/>
      <c r="AF60"/>
      <c r="AG60"/>
      <c r="AH60"/>
      <c r="AI60"/>
      <c r="AJ60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0"/>
      <c r="CY60" s="40"/>
      <c r="CZ60" s="40"/>
      <c r="DA60" s="40"/>
      <c r="DB60" s="40"/>
      <c r="DC60" s="40"/>
      <c r="DD60" s="40"/>
      <c r="DE60" s="40"/>
      <c r="DF60" s="40"/>
    </row>
    <row r="61" spans="2:110" s="39" customFormat="1" ht="11.25" customHeight="1" outlineLevel="1" x14ac:dyDescent="0.25">
      <c r="B61" s="221" t="str">
        <f ca="1">IF(IFERROR(MATCH("*Other*",OFFSET('Budget Project 1'!$A$13,B60,0,ROWS(Personnel_1[]),1),0)+B60,999)&lt;ROWS(Personnel_1[]),IFERROR(MATCH("*Other*",OFFSET('Budget Project 1'!$A$13,B60,0,ROWS(Personnel_1[]),1),0)+B60,999),"")</f>
        <v/>
      </c>
      <c r="C61" s="173" t="str">
        <f ca="1">IFERROR(INDEX(Personnel_1[Amount],B61),"")</f>
        <v/>
      </c>
      <c r="D61" s="44"/>
      <c r="E61" s="221" t="str">
        <f ca="1">IF(MIN(IFERROR(MATCH("*PostDoc*",OFFSET('Budget Project 1'!$A$13,E60,0,ROWS(Personnel_1[]),1),0)+E60,999),IFERROR(MATCH("*PhD*",OFFSET('Budget Project 1'!$A$13,E60,0,ROWS(Personnel_1[]),1),0)+E60,999))&lt;ROWS(Personnel_1[]),MIN(IFERROR(MATCH("*PostDoc*",OFFSET('Budget Project 1'!$A$13,E60,0,ROWS(Personnel_1[]),1),0)+E60,999),IFERROR(MATCH("*PhD*",OFFSET('Budget Project 1'!$A$13,E60,0,ROWS(Personnel_1[]),1),0)+E60,999)),"")</f>
        <v/>
      </c>
      <c r="F61" s="177" t="str">
        <f ca="1">IFERROR(INDEX(Personnel_1[FTE],E61)*INDEX(Personnel_1[Months],E61)/12,"")</f>
        <v/>
      </c>
      <c r="G61" s="233"/>
      <c r="H61" s="235" t="str">
        <f ca="1">IF(IFERROR(MATCH("*researcher*",OFFSET('Budget Project 1'!$A$41,H60,0,ROWS(pers_other_inst[]),1),0)+H60,999)&lt;ROWS(pers_other_inst[]),IFERROR(MATCH("*researcher*",OFFSET('Budget Project 1'!$A$41,H60,0,ROWS(pers_other_inst[]),1),0)+H60,999),"")</f>
        <v/>
      </c>
      <c r="I61" s="241" t="str">
        <f ca="1">IF(ISERROR(IF(AND(INDEX(pers_other_inst[Months],H61)&gt;=pers_oi_min_months,INDEX(pers_other_inst[Total '#hours],H61)/INDEX(pers_other_inst[Months],H61)*12/pers_other_nrhours_year&gt;=pers_oi_minFTE)=TRUE,INDEX(pers_other_inst[Months],H61)/12,0)),"",IF(AND(INDEX(pers_other_inst[Months],H61)&gt;=pers_oi_min_months,INDEX(pers_other_inst[Total '#hours],H61)/INDEX(pers_other_inst[Months],H61)*12/pers_other_nrhours_year&gt;=pers_oi_minFTE)=TRUE,INDEX(pers_other_inst[Months],H61)/12,""))</f>
        <v/>
      </c>
      <c r="J61" s="233"/>
      <c r="K61" s="221" t="str">
        <f ca="1">IF(IFERROR(MATCH("*Non-scientific*",OFFSET('Budget Project 1'!$A$13,K60,0,ROWS(Personnel_1[]),1),0)+K60,999)&lt;ROWS(Personnel_1[]),IFERROR(MATCH("*Non-scientific*",OFFSET('Budget Project 1'!$A$13,K60,0,ROWS(Personnel_1[]),1),0)+K60,999),"")</f>
        <v/>
      </c>
      <c r="L61" s="173" t="str">
        <f ca="1">IFERROR(INDEX(Personnel_1[Amount],K61),"")</f>
        <v/>
      </c>
      <c r="M61"/>
      <c r="N61" s="221" t="str">
        <f ca="1">IF(IFERROR(MATCH("*leave*",OFFSET('Budget Project 1'!$A$13,N60,0,ROWS(Personnel_1[]),1),0)+N60,999)&lt;ROWS(Personnel_1[]),IFERROR(MATCH("*leave*",OFFSET('Budget Project 1'!$A$13,N60,0,ROWS(Personnel_1[]),1),0)+N60,999),"")</f>
        <v/>
      </c>
      <c r="O61" s="228" t="str">
        <f ca="1">IFERROR(INDEX(Personnel_1[Months],N61)*INDEX(Personnel_1[FTE],N61),"")</f>
        <v/>
      </c>
      <c r="P61"/>
      <c r="Q61" s="252" t="str">
        <f ca="1">IF(MIN(IFERROR(MATCH("*PostDoc*",OFFSET('Budget Project 1'!$A$13,E60,0,ROWS(Personnel_1[]),1),0)+E60,999),IFERROR(MATCH("*PhD*",OFFSET('Budget Project 1'!$A$13,E60,0,ROWS(Personnel_1[]),1),0)+E60,999))&lt;ROWS(Personnel_1[]),MIN(IFERROR(MATCH("*PostDoc*",OFFSET('Budget Project 1'!$A$13,E60,0,ROWS(Personnel_1[]),1),0)+E60,999),IFERROR(MATCH("*PhD*",OFFSET('Budget Project 1'!$A$13,E60,0,ROWS(Personnel_1[]),1),0)+E60,999)),"")</f>
        <v/>
      </c>
      <c r="R61" s="253" t="str">
        <f ca="1">IFERROR(INDEX(Personnel_1[Category],Q61),"")</f>
        <v/>
      </c>
      <c r="S61" s="253" t="str">
        <f ca="1">IFERROR(INDEX(Personnel_1[FTE],Q61),"")</f>
        <v/>
      </c>
      <c r="T61" s="254" t="str">
        <f ca="1">IFERROR(INDEX(Personnel_1[Months],Q61),"")</f>
        <v/>
      </c>
      <c r="U61"/>
      <c r="V61" s="252" t="str">
        <f ca="1">IF(MIN(IFERROR(MATCH("*PostDoc*",OFFSET('Budget Project 2'!$A$13,V60,0,ROWS(Personnel_2[]),1),0)+V60,999),IFERROR(MATCH("*PhD*",OFFSET('Budget Project 2'!$A$13,V60,0,ROWS(Personnel_2[]),1),0)+V60,999))&lt;ROWS(Personnel_2[]),MIN(IFERROR(MATCH("*PostDoc*",OFFSET('Budget Project 2'!$A$13,V60,0,ROWS(Personnel_2[]),1),0)+V60,999),IFERROR(MATCH("*PhD*",OFFSET('Budget Project 2'!$A$13,V60,0,ROWS(Personnel_2[]),1),0)+V60,999)),"")</f>
        <v/>
      </c>
      <c r="W61" s="253" t="str">
        <f ca="1">IFERROR(INDEX(Personnel_2[Category],V61),"")</f>
        <v/>
      </c>
      <c r="X61" s="253" t="str">
        <f ca="1">IFERROR(INDEX(Personnel_2[FTE],V61),"")</f>
        <v/>
      </c>
      <c r="Y61" s="254" t="str">
        <f ca="1">IFERROR(INDEX(Personnel_2[Months],V61),"")</f>
        <v/>
      </c>
      <c r="Z61"/>
      <c r="AA61" s="252" t="str">
        <f ca="1">IF(MIN(IFERROR(MATCH("*PostDoc*",OFFSET('Budget Project 3'!$A$13,AA60,0,ROWS(Personnel_3[]),1),0)+AA60,999),IFERROR(MATCH("*PhD*",OFFSET('Budget Project 3'!$A$13,AA60,0,ROWS(Personnel_3[]),1),0)+AA60,999))&lt;ROWS(Personnel_3[]),MIN(IFERROR(MATCH("*PostDoc*",OFFSET('Budget Project 3'!$A$13,AA60,0,ROWS(Personnel_3[]),1),0)+AA60,999),IFERROR(MATCH("*PhD*",OFFSET('Budget Project 3'!$A$13,AA60,0,ROWS(Personnel_3[]),1),0)+AA60,999)),"")</f>
        <v/>
      </c>
      <c r="AB61" s="253" t="str">
        <f ca="1">IFERROR(INDEX(Personnel_3[Category],AA61),"")</f>
        <v/>
      </c>
      <c r="AC61" s="253" t="str">
        <f ca="1">IFERROR(INDEX(Personnel_3[FTE],AA61),"")</f>
        <v/>
      </c>
      <c r="AD61" s="254" t="str">
        <f ca="1">IFERROR(INDEX(Personnel_3[Months],AA61),"")</f>
        <v/>
      </c>
      <c r="AE61"/>
      <c r="AF61"/>
      <c r="AG61"/>
      <c r="AH61"/>
      <c r="AI61"/>
      <c r="AJ61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0"/>
      <c r="CY61" s="40"/>
      <c r="CZ61" s="40"/>
      <c r="DA61" s="40"/>
      <c r="DB61" s="40"/>
      <c r="DC61" s="40"/>
      <c r="DD61" s="40"/>
      <c r="DE61" s="40"/>
      <c r="DF61" s="40"/>
    </row>
    <row r="62" spans="2:110" s="39" customFormat="1" ht="11.25" customHeight="1" outlineLevel="1" x14ac:dyDescent="0.25">
      <c r="B62" s="221" t="str">
        <f ca="1">IF(IFERROR(MATCH("*Other*",OFFSET('Budget Project 1'!$A$13,B61,0,ROWS(Personnel_1[]),1),0)+B61,999)&lt;ROWS(Personnel_1[]),IFERROR(MATCH("*Other*",OFFSET('Budget Project 1'!$A$13,B61,0,ROWS(Personnel_1[]),1),0)+B61,999),"")</f>
        <v/>
      </c>
      <c r="C62" s="173" t="str">
        <f ca="1">IFERROR(INDEX(Personnel_1[Amount],B62),"")</f>
        <v/>
      </c>
      <c r="D62" s="44"/>
      <c r="E62" s="221" t="str">
        <f ca="1">IF(MIN(IFERROR(MATCH("*PostDoc*",OFFSET('Budget Project 1'!$A$13,E61,0,ROWS(Personnel_1[]),1),0)+E61,999),IFERROR(MATCH("*PhD*",OFFSET('Budget Project 1'!$A$13,E61,0,ROWS(Personnel_1[]),1),0)+E61,999))&lt;ROWS(Personnel_1[]),MIN(IFERROR(MATCH("*PostDoc*",OFFSET('Budget Project 1'!$A$13,E61,0,ROWS(Personnel_1[]),1),0)+E61,999),IFERROR(MATCH("*PhD*",OFFSET('Budget Project 1'!$A$13,E61,0,ROWS(Personnel_1[]),1),0)+E61,999)),"")</f>
        <v/>
      </c>
      <c r="F62" s="177" t="str">
        <f ca="1">IFERROR(INDEX(Personnel_1[FTE],E62)*INDEX(Personnel_1[Months],E62)/12,"")</f>
        <v/>
      </c>
      <c r="G62" s="233"/>
      <c r="H62" s="235" t="str">
        <f ca="1">IF(IFERROR(MATCH("*researcher*",OFFSET('Budget Project 1'!$A$41,H61,0,ROWS(pers_other_inst[]),1),0)+H61,999)&lt;ROWS(pers_other_inst[]),IFERROR(MATCH("*researcher*",OFFSET('Budget Project 1'!$A$41,H61,0,ROWS(pers_other_inst[]),1),0)+H61,999),"")</f>
        <v/>
      </c>
      <c r="I62" s="241" t="str">
        <f ca="1">IF(ISERROR(IF(AND(INDEX(pers_other_inst[Months],H62)&gt;=pers_oi_min_months,INDEX(pers_other_inst[Total '#hours],H62)/INDEX(pers_other_inst[Months],H62)*12/pers_other_nrhours_year&gt;=pers_oi_minFTE)=TRUE,INDEX(pers_other_inst[Months],H62)/12,0)),"",IF(AND(INDEX(pers_other_inst[Months],H62)&gt;=pers_oi_min_months,INDEX(pers_other_inst[Total '#hours],H62)/INDEX(pers_other_inst[Months],H62)*12/pers_other_nrhours_year&gt;=pers_oi_minFTE)=TRUE,INDEX(pers_other_inst[Months],H62)/12,""))</f>
        <v/>
      </c>
      <c r="J62" s="233"/>
      <c r="K62" s="221" t="str">
        <f ca="1">IF(IFERROR(MATCH("*Non-scientific*",OFFSET('Budget Project 1'!$A$13,K61,0,ROWS(Personnel_1[]),1),0)+K61,999)&lt;ROWS(Personnel_1[]),IFERROR(MATCH("*Non-scientific*",OFFSET('Budget Project 1'!$A$13,K61,0,ROWS(Personnel_1[]),1),0)+K61,999),"")</f>
        <v/>
      </c>
      <c r="L62" s="173" t="str">
        <f ca="1">IFERROR(INDEX(Personnel_1[Amount],K62),"")</f>
        <v/>
      </c>
      <c r="M62"/>
      <c r="N62" s="221" t="str">
        <f ca="1">IF(IFERROR(MATCH("*leave*",OFFSET('Budget Project 1'!$A$13,N61,0,ROWS(Personnel_1[]),1),0)+N61,999)&lt;ROWS(Personnel_1[]),IFERROR(MATCH("*leave*",OFFSET('Budget Project 1'!$A$13,N61,0,ROWS(Personnel_1[]),1),0)+N61,999),"")</f>
        <v/>
      </c>
      <c r="O62" s="228" t="str">
        <f ca="1">IFERROR(INDEX(Personnel_1[Months],N62)*INDEX(Personnel_1[FTE],N62),"")</f>
        <v/>
      </c>
      <c r="P62"/>
      <c r="Q62" s="252" t="str">
        <f ca="1">IF(MIN(IFERROR(MATCH("*PostDoc*",OFFSET('Budget Project 1'!$A$13,E61,0,ROWS(Personnel_1[]),1),0)+E61,999),IFERROR(MATCH("*PhD*",OFFSET('Budget Project 1'!$A$13,E61,0,ROWS(Personnel_1[]),1),0)+E61,999))&lt;ROWS(Personnel_1[]),MIN(IFERROR(MATCH("*PostDoc*",OFFSET('Budget Project 1'!$A$13,E61,0,ROWS(Personnel_1[]),1),0)+E61,999),IFERROR(MATCH("*PhD*",OFFSET('Budget Project 1'!$A$13,E61,0,ROWS(Personnel_1[]),1),0)+E61,999)),"")</f>
        <v/>
      </c>
      <c r="R62" s="253" t="str">
        <f ca="1">IFERROR(INDEX(Personnel_1[Category],Q62),"")</f>
        <v/>
      </c>
      <c r="S62" s="253" t="str">
        <f ca="1">IFERROR(INDEX(Personnel_1[FTE],Q62),"")</f>
        <v/>
      </c>
      <c r="T62" s="254" t="str">
        <f ca="1">IFERROR(INDEX(Personnel_1[Months],Q62),"")</f>
        <v/>
      </c>
      <c r="U62"/>
      <c r="V62" s="252" t="str">
        <f ca="1">IF(MIN(IFERROR(MATCH("*PostDoc*",OFFSET('Budget Project 2'!$A$13,V61,0,ROWS(Personnel_2[]),1),0)+V61,999),IFERROR(MATCH("*PhD*",OFFSET('Budget Project 2'!$A$13,V61,0,ROWS(Personnel_2[]),1),0)+V61,999))&lt;ROWS(Personnel_2[]),MIN(IFERROR(MATCH("*PostDoc*",OFFSET('Budget Project 2'!$A$13,V61,0,ROWS(Personnel_2[]),1),0)+V61,999),IFERROR(MATCH("*PhD*",OFFSET('Budget Project 2'!$A$13,V61,0,ROWS(Personnel_2[]),1),0)+V61,999)),"")</f>
        <v/>
      </c>
      <c r="W62" s="253" t="str">
        <f ca="1">IFERROR(INDEX(Personnel_2[Category],V62),"")</f>
        <v/>
      </c>
      <c r="X62" s="253" t="str">
        <f ca="1">IFERROR(INDEX(Personnel_2[FTE],V62),"")</f>
        <v/>
      </c>
      <c r="Y62" s="254" t="str">
        <f ca="1">IFERROR(INDEX(Personnel_2[Months],V62),"")</f>
        <v/>
      </c>
      <c r="Z62"/>
      <c r="AA62" s="252" t="str">
        <f ca="1">IF(MIN(IFERROR(MATCH("*PostDoc*",OFFSET('Budget Project 3'!$A$13,AA61,0,ROWS(Personnel_3[]),1),0)+AA61,999),IFERROR(MATCH("*PhD*",OFFSET('Budget Project 3'!$A$13,AA61,0,ROWS(Personnel_3[]),1),0)+AA61,999))&lt;ROWS(Personnel_3[]),MIN(IFERROR(MATCH("*PostDoc*",OFFSET('Budget Project 3'!$A$13,AA61,0,ROWS(Personnel_3[]),1),0)+AA61,999),IFERROR(MATCH("*PhD*",OFFSET('Budget Project 3'!$A$13,AA61,0,ROWS(Personnel_3[]),1),0)+AA61,999)),"")</f>
        <v/>
      </c>
      <c r="AB62" s="253" t="str">
        <f ca="1">IFERROR(INDEX(Personnel_3[Category],AA62),"")</f>
        <v/>
      </c>
      <c r="AC62" s="253" t="str">
        <f ca="1">IFERROR(INDEX(Personnel_3[FTE],AA62),"")</f>
        <v/>
      </c>
      <c r="AD62" s="254" t="str">
        <f ca="1">IFERROR(INDEX(Personnel_3[Months],AA62),"")</f>
        <v/>
      </c>
      <c r="AE62"/>
      <c r="AF62"/>
      <c r="AG62"/>
      <c r="AH62"/>
      <c r="AI62"/>
      <c r="AJ62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0"/>
      <c r="CY62" s="40"/>
      <c r="CZ62" s="40"/>
      <c r="DA62" s="40"/>
      <c r="DB62" s="40"/>
      <c r="DC62" s="40"/>
      <c r="DD62" s="40"/>
      <c r="DE62" s="40"/>
      <c r="DF62" s="40"/>
    </row>
    <row r="63" spans="2:110" s="39" customFormat="1" ht="11.25" customHeight="1" outlineLevel="1" x14ac:dyDescent="0.25">
      <c r="B63" s="221" t="str">
        <f ca="1">IF(IFERROR(MATCH("*Other*",OFFSET('Budget Project 1'!$A$13,B62,0,ROWS(Personnel_1[]),1),0)+B62,999)&lt;ROWS(Personnel_1[]),IFERROR(MATCH("*Other*",OFFSET('Budget Project 1'!$A$13,B62,0,ROWS(Personnel_1[]),1),0)+B62,999),"")</f>
        <v/>
      </c>
      <c r="C63" s="173" t="str">
        <f ca="1">IFERROR(INDEX(Personnel_1[Amount],B63),"")</f>
        <v/>
      </c>
      <c r="D63" s="44"/>
      <c r="E63" s="221" t="str">
        <f ca="1">IF(MIN(IFERROR(MATCH("*PostDoc*",OFFSET('Budget Project 1'!$A$13,E62,0,ROWS(Personnel_1[]),1),0)+E62,999),IFERROR(MATCH("*PhD*",OFFSET('Budget Project 1'!$A$13,E62,0,ROWS(Personnel_1[]),1),0)+E62,999))&lt;ROWS(Personnel_1[]),MIN(IFERROR(MATCH("*PostDoc*",OFFSET('Budget Project 1'!$A$13,E62,0,ROWS(Personnel_1[]),1),0)+E62,999),IFERROR(MATCH("*PhD*",OFFSET('Budget Project 1'!$A$13,E62,0,ROWS(Personnel_1[]),1),0)+E62,999)),"")</f>
        <v/>
      </c>
      <c r="F63" s="177" t="str">
        <f ca="1">IFERROR(INDEX(Personnel_1[FTE],E63)*INDEX(Personnel_1[Months],E63)/12,"")</f>
        <v/>
      </c>
      <c r="G63" s="233"/>
      <c r="H63" s="235" t="str">
        <f ca="1">IF(IFERROR(MATCH("*researcher*",OFFSET('Budget Project 1'!$A$41,H62,0,ROWS(pers_other_inst[]),1),0)+H62,999)&lt;ROWS(pers_other_inst[]),IFERROR(MATCH("*researcher*",OFFSET('Budget Project 1'!$A$41,H62,0,ROWS(pers_other_inst[]),1),0)+H62,999),"")</f>
        <v/>
      </c>
      <c r="I63" s="241" t="str">
        <f ca="1">IF(ISERROR(IF(AND(INDEX(pers_other_inst[Months],H63)&gt;=pers_oi_min_months,INDEX(pers_other_inst[Total '#hours],H63)/INDEX(pers_other_inst[Months],H63)*12/pers_other_nrhours_year&gt;=pers_oi_minFTE)=TRUE,INDEX(pers_other_inst[Months],H63)/12,0)),"",IF(AND(INDEX(pers_other_inst[Months],H63)&gt;=pers_oi_min_months,INDEX(pers_other_inst[Total '#hours],H63)/INDEX(pers_other_inst[Months],H63)*12/pers_other_nrhours_year&gt;=pers_oi_minFTE)=TRUE,INDEX(pers_other_inst[Months],H63)/12,""))</f>
        <v/>
      </c>
      <c r="J63" s="233"/>
      <c r="K63" s="221" t="str">
        <f ca="1">IF(IFERROR(MATCH("*Non-scientific*",OFFSET('Budget Project 1'!$A$13,K62,0,ROWS(Personnel_1[]),1),0)+K62,999)&lt;ROWS(Personnel_1[]),IFERROR(MATCH("*Non-scientific*",OFFSET('Budget Project 1'!$A$13,K62,0,ROWS(Personnel_1[]),1),0)+K62,999),"")</f>
        <v/>
      </c>
      <c r="L63" s="173" t="str">
        <f ca="1">IFERROR(INDEX(Personnel_1[Amount],K63),"")</f>
        <v/>
      </c>
      <c r="M63"/>
      <c r="N63" s="221" t="str">
        <f ca="1">IF(IFERROR(MATCH("*leave*",OFFSET('Budget Project 1'!$A$13,N62,0,ROWS(Personnel_1[]),1),0)+N62,999)&lt;ROWS(Personnel_1[]),IFERROR(MATCH("*leave*",OFFSET('Budget Project 1'!$A$13,N62,0,ROWS(Personnel_1[]),1),0)+N62,999),"")</f>
        <v/>
      </c>
      <c r="O63" s="228" t="str">
        <f ca="1">IFERROR(INDEX(Personnel_1[Months],N63)*INDEX(Personnel_1[FTE],N63),"")</f>
        <v/>
      </c>
      <c r="P63"/>
      <c r="Q63" s="252" t="str">
        <f ca="1">IF(MIN(IFERROR(MATCH("*PostDoc*",OFFSET('Budget Project 1'!$A$13,E62,0,ROWS(Personnel_1[]),1),0)+E62,999),IFERROR(MATCH("*PhD*",OFFSET('Budget Project 1'!$A$13,E62,0,ROWS(Personnel_1[]),1),0)+E62,999))&lt;ROWS(Personnel_1[]),MIN(IFERROR(MATCH("*PostDoc*",OFFSET('Budget Project 1'!$A$13,E62,0,ROWS(Personnel_1[]),1),0)+E62,999),IFERROR(MATCH("*PhD*",OFFSET('Budget Project 1'!$A$13,E62,0,ROWS(Personnel_1[]),1),0)+E62,999)),"")</f>
        <v/>
      </c>
      <c r="R63" s="253" t="str">
        <f ca="1">IFERROR(INDEX(Personnel_1[Category],Q63),"")</f>
        <v/>
      </c>
      <c r="S63" s="253" t="str">
        <f ca="1">IFERROR(INDEX(Personnel_1[FTE],Q63),"")</f>
        <v/>
      </c>
      <c r="T63" s="254" t="str">
        <f ca="1">IFERROR(INDEX(Personnel_1[Months],Q63),"")</f>
        <v/>
      </c>
      <c r="U63"/>
      <c r="V63" s="252" t="str">
        <f ca="1">IF(MIN(IFERROR(MATCH("*PostDoc*",OFFSET('Budget Project 2'!$A$13,V62,0,ROWS(Personnel_2[]),1),0)+V62,999),IFERROR(MATCH("*PhD*",OFFSET('Budget Project 2'!$A$13,V62,0,ROWS(Personnel_2[]),1),0)+V62,999))&lt;ROWS(Personnel_2[]),MIN(IFERROR(MATCH("*PostDoc*",OFFSET('Budget Project 2'!$A$13,V62,0,ROWS(Personnel_2[]),1),0)+V62,999),IFERROR(MATCH("*PhD*",OFFSET('Budget Project 2'!$A$13,V62,0,ROWS(Personnel_2[]),1),0)+V62,999)),"")</f>
        <v/>
      </c>
      <c r="W63" s="253" t="str">
        <f ca="1">IFERROR(INDEX(Personnel_2[Category],V63),"")</f>
        <v/>
      </c>
      <c r="X63" s="253" t="str">
        <f ca="1">IFERROR(INDEX(Personnel_2[FTE],V63),"")</f>
        <v/>
      </c>
      <c r="Y63" s="254" t="str">
        <f ca="1">IFERROR(INDEX(Personnel_2[Months],V63),"")</f>
        <v/>
      </c>
      <c r="Z63"/>
      <c r="AA63" s="252" t="str">
        <f ca="1">IF(MIN(IFERROR(MATCH("*PostDoc*",OFFSET('Budget Project 3'!$A$13,AA62,0,ROWS(Personnel_3[]),1),0)+AA62,999),IFERROR(MATCH("*PhD*",OFFSET('Budget Project 3'!$A$13,AA62,0,ROWS(Personnel_3[]),1),0)+AA62,999))&lt;ROWS(Personnel_3[]),MIN(IFERROR(MATCH("*PostDoc*",OFFSET('Budget Project 3'!$A$13,AA62,0,ROWS(Personnel_3[]),1),0)+AA62,999),IFERROR(MATCH("*PhD*",OFFSET('Budget Project 3'!$A$13,AA62,0,ROWS(Personnel_3[]),1),0)+AA62,999)),"")</f>
        <v/>
      </c>
      <c r="AB63" s="253" t="str">
        <f ca="1">IFERROR(INDEX(Personnel_3[Category],AA63),"")</f>
        <v/>
      </c>
      <c r="AC63" s="253" t="str">
        <f ca="1">IFERROR(INDEX(Personnel_3[FTE],AA63),"")</f>
        <v/>
      </c>
      <c r="AD63" s="254" t="str">
        <f ca="1">IFERROR(INDEX(Personnel_3[Months],AA63),"")</f>
        <v/>
      </c>
      <c r="AE63"/>
      <c r="AF63"/>
      <c r="AG63"/>
      <c r="AH63"/>
      <c r="AI63"/>
      <c r="AJ63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0"/>
      <c r="CY63" s="40"/>
      <c r="CZ63" s="40"/>
      <c r="DA63" s="40"/>
      <c r="DB63" s="40"/>
      <c r="DC63" s="40"/>
      <c r="DD63" s="40"/>
      <c r="DE63" s="40"/>
      <c r="DF63" s="40"/>
    </row>
    <row r="64" spans="2:110" s="39" customFormat="1" ht="11.25" customHeight="1" outlineLevel="1" x14ac:dyDescent="0.25">
      <c r="B64" s="221" t="str">
        <f ca="1">IF(IFERROR(MATCH("*Other*",OFFSET('Budget Project 1'!$A$13,B63,0,ROWS(Personnel_1[]),1),0)+B63,999)&lt;ROWS(Personnel_1[]),IFERROR(MATCH("*Other*",OFFSET('Budget Project 1'!$A$13,B63,0,ROWS(Personnel_1[]),1),0)+B63,999),"")</f>
        <v/>
      </c>
      <c r="C64" s="173" t="str">
        <f ca="1">IFERROR(INDEX(Personnel_1[Amount],B64),"")</f>
        <v/>
      </c>
      <c r="D64" s="44"/>
      <c r="E64" s="221" t="str">
        <f ca="1">IF(MIN(IFERROR(MATCH("*PostDoc*",OFFSET('Budget Project 1'!$A$13,E63,0,ROWS(Personnel_1[]),1),0)+E63,999),IFERROR(MATCH("*PhD*",OFFSET('Budget Project 1'!$A$13,E63,0,ROWS(Personnel_1[]),1),0)+E63,999))&lt;ROWS(Personnel_1[]),MIN(IFERROR(MATCH("*PostDoc*",OFFSET('Budget Project 1'!$A$13,E63,0,ROWS(Personnel_1[]),1),0)+E63,999),IFERROR(MATCH("*PhD*",OFFSET('Budget Project 1'!$A$13,E63,0,ROWS(Personnel_1[]),1),0)+E63,999)),"")</f>
        <v/>
      </c>
      <c r="F64" s="177" t="str">
        <f ca="1">IFERROR(INDEX(Personnel_1[FTE],E64)*INDEX(Personnel_1[Months],E64)/12,"")</f>
        <v/>
      </c>
      <c r="G64" s="233"/>
      <c r="H64" s="235" t="str">
        <f ca="1">IF(IFERROR(MATCH("*researcher*",OFFSET('Budget Project 1'!$A$41,H63,0,ROWS(pers_other_inst[]),1),0)+H63,999)&lt;ROWS(pers_other_inst[]),IFERROR(MATCH("*researcher*",OFFSET('Budget Project 1'!$A$41,H63,0,ROWS(pers_other_inst[]),1),0)+H63,999),"")</f>
        <v/>
      </c>
      <c r="I64" s="241" t="str">
        <f ca="1">IF(ISERROR(IF(AND(INDEX(pers_other_inst[Months],H64)&gt;=pers_oi_min_months,INDEX(pers_other_inst[Total '#hours],H64)/INDEX(pers_other_inst[Months],H64)*12/pers_other_nrhours_year&gt;=pers_oi_minFTE)=TRUE,INDEX(pers_other_inst[Months],H64)/12,0)),"",IF(AND(INDEX(pers_other_inst[Months],H64)&gt;=pers_oi_min_months,INDEX(pers_other_inst[Total '#hours],H64)/INDEX(pers_other_inst[Months],H64)*12/pers_other_nrhours_year&gt;=pers_oi_minFTE)=TRUE,INDEX(pers_other_inst[Months],H64)/12,""))</f>
        <v/>
      </c>
      <c r="J64" s="233"/>
      <c r="K64" s="221" t="str">
        <f ca="1">IF(IFERROR(MATCH("*Non-scientific*",OFFSET('Budget Project 1'!$A$13,K63,0,ROWS(Personnel_1[]),1),0)+K63,999)&lt;ROWS(Personnel_1[]),IFERROR(MATCH("*Non-scientific*",OFFSET('Budget Project 1'!$A$13,K63,0,ROWS(Personnel_1[]),1),0)+K63,999),"")</f>
        <v/>
      </c>
      <c r="L64" s="173" t="str">
        <f ca="1">IFERROR(INDEX(Personnel_1[Amount],K64),"")</f>
        <v/>
      </c>
      <c r="M64"/>
      <c r="N64" s="221" t="str">
        <f ca="1">IF(IFERROR(MATCH("*leave*",OFFSET('Budget Project 1'!$A$13,N63,0,ROWS(Personnel_1[]),1),0)+N63,999)&lt;ROWS(Personnel_1[]),IFERROR(MATCH("*leave*",OFFSET('Budget Project 1'!$A$13,N63,0,ROWS(Personnel_1[]),1),0)+N63,999),"")</f>
        <v/>
      </c>
      <c r="O64" s="228" t="str">
        <f ca="1">IFERROR(INDEX(Personnel_1[Months],N64)*INDEX(Personnel_1[FTE],N64),"")</f>
        <v/>
      </c>
      <c r="P64"/>
      <c r="Q64" s="252" t="str">
        <f ca="1">IF(MIN(IFERROR(MATCH("*PostDoc*",OFFSET('Budget Project 1'!$A$13,E63,0,ROWS(Personnel_1[]),1),0)+E63,999),IFERROR(MATCH("*PhD*",OFFSET('Budget Project 1'!$A$13,E63,0,ROWS(Personnel_1[]),1),0)+E63,999))&lt;ROWS(Personnel_1[]),MIN(IFERROR(MATCH("*PostDoc*",OFFSET('Budget Project 1'!$A$13,E63,0,ROWS(Personnel_1[]),1),0)+E63,999),IFERROR(MATCH("*PhD*",OFFSET('Budget Project 1'!$A$13,E63,0,ROWS(Personnel_1[]),1),0)+E63,999)),"")</f>
        <v/>
      </c>
      <c r="R64" s="253" t="str">
        <f ca="1">IFERROR(INDEX(Personnel_1[Category],Q64),"")</f>
        <v/>
      </c>
      <c r="S64" s="253" t="str">
        <f ca="1">IFERROR(INDEX(Personnel_1[FTE],Q64),"")</f>
        <v/>
      </c>
      <c r="T64" s="254" t="str">
        <f ca="1">IFERROR(INDEX(Personnel_1[Months],Q64),"")</f>
        <v/>
      </c>
      <c r="U64"/>
      <c r="V64" s="252" t="str">
        <f ca="1">IF(MIN(IFERROR(MATCH("*PostDoc*",OFFSET('Budget Project 2'!$A$13,V63,0,ROWS(Personnel_2[]),1),0)+V63,999),IFERROR(MATCH("*PhD*",OFFSET('Budget Project 2'!$A$13,V63,0,ROWS(Personnel_2[]),1),0)+V63,999))&lt;ROWS(Personnel_2[]),MIN(IFERROR(MATCH("*PostDoc*",OFFSET('Budget Project 2'!$A$13,V63,0,ROWS(Personnel_2[]),1),0)+V63,999),IFERROR(MATCH("*PhD*",OFFSET('Budget Project 2'!$A$13,V63,0,ROWS(Personnel_2[]),1),0)+V63,999)),"")</f>
        <v/>
      </c>
      <c r="W64" s="253" t="str">
        <f ca="1">IFERROR(INDEX(Personnel_2[Category],V64),"")</f>
        <v/>
      </c>
      <c r="X64" s="253" t="str">
        <f ca="1">IFERROR(INDEX(Personnel_2[FTE],V64),"")</f>
        <v/>
      </c>
      <c r="Y64" s="254" t="str">
        <f ca="1">IFERROR(INDEX(Personnel_2[Months],V64),"")</f>
        <v/>
      </c>
      <c r="Z64"/>
      <c r="AA64" s="252" t="str">
        <f ca="1">IF(MIN(IFERROR(MATCH("*PostDoc*",OFFSET('Budget Project 3'!$A$13,AA63,0,ROWS(Personnel_3[]),1),0)+AA63,999),IFERROR(MATCH("*PhD*",OFFSET('Budget Project 3'!$A$13,AA63,0,ROWS(Personnel_3[]),1),0)+AA63,999))&lt;ROWS(Personnel_3[]),MIN(IFERROR(MATCH("*PostDoc*",OFFSET('Budget Project 3'!$A$13,AA63,0,ROWS(Personnel_3[]),1),0)+AA63,999),IFERROR(MATCH("*PhD*",OFFSET('Budget Project 3'!$A$13,AA63,0,ROWS(Personnel_3[]),1),0)+AA63,999)),"")</f>
        <v/>
      </c>
      <c r="AB64" s="253" t="str">
        <f ca="1">IFERROR(INDEX(Personnel_3[Category],AA64),"")</f>
        <v/>
      </c>
      <c r="AC64" s="253" t="str">
        <f ca="1">IFERROR(INDEX(Personnel_3[FTE],AA64),"")</f>
        <v/>
      </c>
      <c r="AD64" s="254" t="str">
        <f ca="1">IFERROR(INDEX(Personnel_3[Months],AA64),"")</f>
        <v/>
      </c>
      <c r="AE64"/>
      <c r="AF64"/>
      <c r="AG64"/>
      <c r="AH64"/>
      <c r="AI64"/>
      <c r="AJ6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0"/>
      <c r="CY64" s="40"/>
      <c r="CZ64" s="40"/>
      <c r="DA64" s="40"/>
      <c r="DB64" s="40"/>
      <c r="DC64" s="40"/>
      <c r="DD64" s="40"/>
      <c r="DE64" s="40"/>
      <c r="DF64" s="40"/>
    </row>
    <row r="65" spans="2:110" s="39" customFormat="1" ht="11.25" customHeight="1" outlineLevel="1" x14ac:dyDescent="0.25">
      <c r="B65" s="221" t="str">
        <f ca="1">IF(IFERROR(MATCH("*Other*",OFFSET('Budget Project 1'!$A$13,B64,0,ROWS(Personnel_1[]),1),0)+B64,999)&lt;ROWS(Personnel_1[]),IFERROR(MATCH("*Other*",OFFSET('Budget Project 1'!$A$13,B64,0,ROWS(Personnel_1[]),1),0)+B64,999),"")</f>
        <v/>
      </c>
      <c r="C65" s="173" t="str">
        <f ca="1">IFERROR(INDEX(Personnel_1[Amount],B65),"")</f>
        <v/>
      </c>
      <c r="D65" s="44"/>
      <c r="E65" s="221" t="str">
        <f ca="1">IF(MIN(IFERROR(MATCH("*PostDoc*",OFFSET('Budget Project 1'!$A$13,E64,0,ROWS(Personnel_1[]),1),0)+E64,999),IFERROR(MATCH("*PhD*",OFFSET('Budget Project 1'!$A$13,E64,0,ROWS(Personnel_1[]),1),0)+E64,999))&lt;ROWS(Personnel_1[]),MIN(IFERROR(MATCH("*PostDoc*",OFFSET('Budget Project 1'!$A$13,E64,0,ROWS(Personnel_1[]),1),0)+E64,999),IFERROR(MATCH("*PhD*",OFFSET('Budget Project 1'!$A$13,E64,0,ROWS(Personnel_1[]),1),0)+E64,999)),"")</f>
        <v/>
      </c>
      <c r="F65" s="177" t="str">
        <f ca="1">IFERROR(INDEX(Personnel_1[FTE],E65)*INDEX(Personnel_1[Months],E65)/12,"")</f>
        <v/>
      </c>
      <c r="G65" s="233"/>
      <c r="H65" s="235" t="str">
        <f ca="1">IF(IFERROR(MATCH("*researcher*",OFFSET('Budget Project 1'!$A$41,H64,0,ROWS(pers_other_inst[]),1),0)+H64,999)&lt;ROWS(pers_other_inst[]),IFERROR(MATCH("*researcher*",OFFSET('Budget Project 1'!$A$41,H64,0,ROWS(pers_other_inst[]),1),0)+H64,999),"")</f>
        <v/>
      </c>
      <c r="I65" s="241" t="str">
        <f ca="1">IF(ISERROR(IF(AND(INDEX(pers_other_inst[Months],H65)&gt;=pers_oi_min_months,INDEX(pers_other_inst[Total '#hours],H65)/INDEX(pers_other_inst[Months],H65)*12/pers_other_nrhours_year&gt;=pers_oi_minFTE)=TRUE,INDEX(pers_other_inst[Months],H65)/12,0)),"",IF(AND(INDEX(pers_other_inst[Months],H65)&gt;=pers_oi_min_months,INDEX(pers_other_inst[Total '#hours],H65)/INDEX(pers_other_inst[Months],H65)*12/pers_other_nrhours_year&gt;=pers_oi_minFTE)=TRUE,INDEX(pers_other_inst[Months],H65)/12,""))</f>
        <v/>
      </c>
      <c r="J65" s="233"/>
      <c r="K65" s="221" t="str">
        <f ca="1">IF(IFERROR(MATCH("*Non-scientific*",OFFSET('Budget Project 1'!$A$13,K64,0,ROWS(Personnel_1[]),1),0)+K64,999)&lt;ROWS(Personnel_1[]),IFERROR(MATCH("*Non-scientific*",OFFSET('Budget Project 1'!$A$13,K64,0,ROWS(Personnel_1[]),1),0)+K64,999),"")</f>
        <v/>
      </c>
      <c r="L65" s="173" t="str">
        <f ca="1">IFERROR(INDEX(Personnel_1[Amount],K65),"")</f>
        <v/>
      </c>
      <c r="M65"/>
      <c r="N65" s="221" t="str">
        <f ca="1">IF(IFERROR(MATCH("*leave*",OFFSET('Budget Project 1'!$A$13,N64,0,ROWS(Personnel_1[]),1),0)+N64,999)&lt;ROWS(Personnel_1[]),IFERROR(MATCH("*leave*",OFFSET('Budget Project 1'!$A$13,N64,0,ROWS(Personnel_1[]),1),0)+N64,999),"")</f>
        <v/>
      </c>
      <c r="O65" s="228" t="str">
        <f ca="1">IFERROR(INDEX(Personnel_1[Months],N65)*INDEX(Personnel_1[FTE],N65),"")</f>
        <v/>
      </c>
      <c r="P65"/>
      <c r="Q65" s="252" t="str">
        <f ca="1">IF(MIN(IFERROR(MATCH("*PostDoc*",OFFSET('Budget Project 1'!$A$13,E64,0,ROWS(Personnel_1[]),1),0)+E64,999),IFERROR(MATCH("*PhD*",OFFSET('Budget Project 1'!$A$13,E64,0,ROWS(Personnel_1[]),1),0)+E64,999))&lt;ROWS(Personnel_1[]),MIN(IFERROR(MATCH("*PostDoc*",OFFSET('Budget Project 1'!$A$13,E64,0,ROWS(Personnel_1[]),1),0)+E64,999),IFERROR(MATCH("*PhD*",OFFSET('Budget Project 1'!$A$13,E64,0,ROWS(Personnel_1[]),1),0)+E64,999)),"")</f>
        <v/>
      </c>
      <c r="R65" s="253" t="str">
        <f ca="1">IFERROR(INDEX(Personnel_1[Category],Q65),"")</f>
        <v/>
      </c>
      <c r="S65" s="253" t="str">
        <f ca="1">IFERROR(INDEX(Personnel_1[FTE],Q65),"")</f>
        <v/>
      </c>
      <c r="T65" s="254" t="str">
        <f ca="1">IFERROR(INDEX(Personnel_1[Months],Q65),"")</f>
        <v/>
      </c>
      <c r="U65"/>
      <c r="V65" s="252" t="str">
        <f ca="1">IF(MIN(IFERROR(MATCH("*PostDoc*",OFFSET('Budget Project 2'!$A$13,V64,0,ROWS(Personnel_2[]),1),0)+V64,999),IFERROR(MATCH("*PhD*",OFFSET('Budget Project 2'!$A$13,V64,0,ROWS(Personnel_2[]),1),0)+V64,999))&lt;ROWS(Personnel_2[]),MIN(IFERROR(MATCH("*PostDoc*",OFFSET('Budget Project 2'!$A$13,V64,0,ROWS(Personnel_2[]),1),0)+V64,999),IFERROR(MATCH("*PhD*",OFFSET('Budget Project 2'!$A$13,V64,0,ROWS(Personnel_2[]),1),0)+V64,999)),"")</f>
        <v/>
      </c>
      <c r="W65" s="253" t="str">
        <f ca="1">IFERROR(INDEX(Personnel_2[Category],V65),"")</f>
        <v/>
      </c>
      <c r="X65" s="253" t="str">
        <f ca="1">IFERROR(INDEX(Personnel_2[FTE],V65),"")</f>
        <v/>
      </c>
      <c r="Y65" s="254" t="str">
        <f ca="1">IFERROR(INDEX(Personnel_2[Months],V65),"")</f>
        <v/>
      </c>
      <c r="Z65"/>
      <c r="AA65" s="252" t="str">
        <f ca="1">IF(MIN(IFERROR(MATCH("*PostDoc*",OFFSET('Budget Project 3'!$A$13,AA64,0,ROWS(Personnel_3[]),1),0)+AA64,999),IFERROR(MATCH("*PhD*",OFFSET('Budget Project 3'!$A$13,AA64,0,ROWS(Personnel_3[]),1),0)+AA64,999))&lt;ROWS(Personnel_3[]),MIN(IFERROR(MATCH("*PostDoc*",OFFSET('Budget Project 3'!$A$13,AA64,0,ROWS(Personnel_3[]),1),0)+AA64,999),IFERROR(MATCH("*PhD*",OFFSET('Budget Project 3'!$A$13,AA64,0,ROWS(Personnel_3[]),1),0)+AA64,999)),"")</f>
        <v/>
      </c>
      <c r="AB65" s="253" t="str">
        <f ca="1">IFERROR(INDEX(Personnel_3[Category],AA65),"")</f>
        <v/>
      </c>
      <c r="AC65" s="253" t="str">
        <f ca="1">IFERROR(INDEX(Personnel_3[FTE],AA65),"")</f>
        <v/>
      </c>
      <c r="AD65" s="254" t="str">
        <f ca="1">IFERROR(INDEX(Personnel_3[Months],AA65),"")</f>
        <v/>
      </c>
      <c r="AE65"/>
      <c r="AF65"/>
      <c r="AG65"/>
      <c r="AH65"/>
      <c r="AI65"/>
      <c r="AJ65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0"/>
      <c r="CY65" s="40"/>
      <c r="CZ65" s="40"/>
      <c r="DA65" s="40"/>
      <c r="DB65" s="40"/>
      <c r="DC65" s="40"/>
      <c r="DD65" s="40"/>
      <c r="DE65" s="40"/>
      <c r="DF65" s="40"/>
    </row>
    <row r="66" spans="2:110" s="39" customFormat="1" ht="11.25" customHeight="1" outlineLevel="1" x14ac:dyDescent="0.25">
      <c r="B66" s="221" t="str">
        <f ca="1">IF(IFERROR(MATCH("*Other*",OFFSET('Budget Project 1'!$A$13,B65,0,ROWS(Personnel_1[]),1),0)+B65,999)&lt;ROWS(Personnel_1[]),IFERROR(MATCH("*Other*",OFFSET('Budget Project 1'!$A$13,B65,0,ROWS(Personnel_1[]),1),0)+B65,999),"")</f>
        <v/>
      </c>
      <c r="C66" s="173" t="str">
        <f ca="1">IFERROR(INDEX(Personnel_1[Amount],B66),"")</f>
        <v/>
      </c>
      <c r="D66" s="44"/>
      <c r="E66" s="221" t="str">
        <f ca="1">IF(MIN(IFERROR(MATCH("*PostDoc*",OFFSET('Budget Project 1'!$A$13,E65,0,ROWS(Personnel_1[]),1),0)+E65,999),IFERROR(MATCH("*PhD*",OFFSET('Budget Project 1'!$A$13,E65,0,ROWS(Personnel_1[]),1),0)+E65,999))&lt;ROWS(Personnel_1[]),MIN(IFERROR(MATCH("*PostDoc*",OFFSET('Budget Project 1'!$A$13,E65,0,ROWS(Personnel_1[]),1),0)+E65,999),IFERROR(MATCH("*PhD*",OFFSET('Budget Project 1'!$A$13,E65,0,ROWS(Personnel_1[]),1),0)+E65,999)),"")</f>
        <v/>
      </c>
      <c r="F66" s="177" t="str">
        <f ca="1">IFERROR(INDEX(Personnel_1[FTE],E66)*INDEX(Personnel_1[Months],E66)/12,"")</f>
        <v/>
      </c>
      <c r="G66" s="233"/>
      <c r="H66" s="235" t="str">
        <f ca="1">IF(IFERROR(MATCH("*researcher*",OFFSET('Budget Project 1'!$A$41,H65,0,ROWS(pers_other_inst[]),1),0)+H65,999)&lt;ROWS(pers_other_inst[]),IFERROR(MATCH("*researcher*",OFFSET('Budget Project 1'!$A$41,H65,0,ROWS(pers_other_inst[]),1),0)+H65,999),"")</f>
        <v/>
      </c>
      <c r="I66" s="241" t="str">
        <f ca="1">IF(ISERROR(IF(AND(INDEX(pers_other_inst[Months],H66)&gt;=pers_oi_min_months,INDEX(pers_other_inst[Total '#hours],H66)/INDEX(pers_other_inst[Months],H66)*12/pers_other_nrhours_year&gt;=pers_oi_minFTE)=TRUE,INDEX(pers_other_inst[Months],H66)/12,0)),"",IF(AND(INDEX(pers_other_inst[Months],H66)&gt;=pers_oi_min_months,INDEX(pers_other_inst[Total '#hours],H66)/INDEX(pers_other_inst[Months],H66)*12/pers_other_nrhours_year&gt;=pers_oi_minFTE)=TRUE,INDEX(pers_other_inst[Months],H66)/12,""))</f>
        <v/>
      </c>
      <c r="J66" s="233"/>
      <c r="K66" s="221" t="str">
        <f ca="1">IF(IFERROR(MATCH("*Non-scientific*",OFFSET('Budget Project 1'!$A$13,K65,0,ROWS(Personnel_1[]),1),0)+K65,999)&lt;ROWS(Personnel_1[]),IFERROR(MATCH("*Non-scientific*",OFFSET('Budget Project 1'!$A$13,K65,0,ROWS(Personnel_1[]),1),0)+K65,999),"")</f>
        <v/>
      </c>
      <c r="L66" s="173" t="str">
        <f ca="1">IFERROR(INDEX(Personnel_1[Amount],K66),"")</f>
        <v/>
      </c>
      <c r="M66"/>
      <c r="N66" s="221" t="str">
        <f ca="1">IF(IFERROR(MATCH("*leave*",OFFSET('Budget Project 1'!$A$13,N65,0,ROWS(Personnel_1[]),1),0)+N65,999)&lt;ROWS(Personnel_1[]),IFERROR(MATCH("*leave*",OFFSET('Budget Project 1'!$A$13,N65,0,ROWS(Personnel_1[]),1),0)+N65,999),"")</f>
        <v/>
      </c>
      <c r="O66" s="228" t="str">
        <f ca="1">IFERROR(INDEX(Personnel_1[Months],N66)*INDEX(Personnel_1[FTE],N66),"")</f>
        <v/>
      </c>
      <c r="P66"/>
      <c r="Q66" s="252" t="str">
        <f ca="1">IF(MIN(IFERROR(MATCH("*PostDoc*",OFFSET('Budget Project 1'!$A$13,E65,0,ROWS(Personnel_1[]),1),0)+E65,999),IFERROR(MATCH("*PhD*",OFFSET('Budget Project 1'!$A$13,E65,0,ROWS(Personnel_1[]),1),0)+E65,999))&lt;ROWS(Personnel_1[]),MIN(IFERROR(MATCH("*PostDoc*",OFFSET('Budget Project 1'!$A$13,E65,0,ROWS(Personnel_1[]),1),0)+E65,999),IFERROR(MATCH("*PhD*",OFFSET('Budget Project 1'!$A$13,E65,0,ROWS(Personnel_1[]),1),0)+E65,999)),"")</f>
        <v/>
      </c>
      <c r="R66" s="253" t="str">
        <f ca="1">IFERROR(INDEX(Personnel_1[Category],Q66),"")</f>
        <v/>
      </c>
      <c r="S66" s="253" t="str">
        <f ca="1">IFERROR(INDEX(Personnel_1[FTE],Q66),"")</f>
        <v/>
      </c>
      <c r="T66" s="254" t="str">
        <f ca="1">IFERROR(INDEX(Personnel_1[Months],Q66),"")</f>
        <v/>
      </c>
      <c r="U66"/>
      <c r="V66" s="252" t="str">
        <f ca="1">IF(MIN(IFERROR(MATCH("*PostDoc*",OFFSET('Budget Project 2'!$A$13,V65,0,ROWS(Personnel_2[]),1),0)+V65,999),IFERROR(MATCH("*PhD*",OFFSET('Budget Project 2'!$A$13,V65,0,ROWS(Personnel_2[]),1),0)+V65,999))&lt;ROWS(Personnel_2[]),MIN(IFERROR(MATCH("*PostDoc*",OFFSET('Budget Project 2'!$A$13,V65,0,ROWS(Personnel_2[]),1),0)+V65,999),IFERROR(MATCH("*PhD*",OFFSET('Budget Project 2'!$A$13,V65,0,ROWS(Personnel_2[]),1),0)+V65,999)),"")</f>
        <v/>
      </c>
      <c r="W66" s="253" t="str">
        <f ca="1">IFERROR(INDEX(Personnel_2[Category],V66),"")</f>
        <v/>
      </c>
      <c r="X66" s="253" t="str">
        <f ca="1">IFERROR(INDEX(Personnel_2[FTE],V66),"")</f>
        <v/>
      </c>
      <c r="Y66" s="254" t="str">
        <f ca="1">IFERROR(INDEX(Personnel_2[Months],V66),"")</f>
        <v/>
      </c>
      <c r="Z66"/>
      <c r="AA66" s="252" t="str">
        <f ca="1">IF(MIN(IFERROR(MATCH("*PostDoc*",OFFSET('Budget Project 3'!$A$13,AA65,0,ROWS(Personnel_3[]),1),0)+AA65,999),IFERROR(MATCH("*PhD*",OFFSET('Budget Project 3'!$A$13,AA65,0,ROWS(Personnel_3[]),1),0)+AA65,999))&lt;ROWS(Personnel_3[]),MIN(IFERROR(MATCH("*PostDoc*",OFFSET('Budget Project 3'!$A$13,AA65,0,ROWS(Personnel_3[]),1),0)+AA65,999),IFERROR(MATCH("*PhD*",OFFSET('Budget Project 3'!$A$13,AA65,0,ROWS(Personnel_3[]),1),0)+AA65,999)),"")</f>
        <v/>
      </c>
      <c r="AB66" s="253" t="str">
        <f ca="1">IFERROR(INDEX(Personnel_3[Category],AA66),"")</f>
        <v/>
      </c>
      <c r="AC66" s="253" t="str">
        <f ca="1">IFERROR(INDEX(Personnel_3[FTE],AA66),"")</f>
        <v/>
      </c>
      <c r="AD66" s="254" t="str">
        <f ca="1">IFERROR(INDEX(Personnel_3[Months],AA66),"")</f>
        <v/>
      </c>
      <c r="AE66"/>
      <c r="AF66"/>
      <c r="AG66"/>
      <c r="AH66"/>
      <c r="AI66"/>
      <c r="AJ66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0"/>
      <c r="CY66" s="40"/>
      <c r="CZ66" s="40"/>
      <c r="DA66" s="40"/>
      <c r="DB66" s="40"/>
      <c r="DC66" s="40"/>
      <c r="DD66" s="40"/>
      <c r="DE66" s="40"/>
      <c r="DF66" s="40"/>
    </row>
    <row r="67" spans="2:110" s="39" customFormat="1" ht="11.25" customHeight="1" outlineLevel="1" x14ac:dyDescent="0.25">
      <c r="B67" s="221" t="str">
        <f ca="1">IF(IFERROR(MATCH("*Other*",OFFSET('Budget Project 1'!$A$13,B66,0,ROWS(Personnel_1[]),1),0)+B66,999)&lt;ROWS(Personnel_1[]),IFERROR(MATCH("*Other*",OFFSET('Budget Project 1'!$A$13,B66,0,ROWS(Personnel_1[]),1),0)+B66,999),"")</f>
        <v/>
      </c>
      <c r="C67" s="173" t="str">
        <f ca="1">IFERROR(INDEX(Personnel_1[Amount],B67),"")</f>
        <v/>
      </c>
      <c r="D67" s="44"/>
      <c r="E67" s="221" t="str">
        <f ca="1">IF(MIN(IFERROR(MATCH("*PostDoc*",OFFSET('Budget Project 1'!$A$13,E66,0,ROWS(Personnel_1[]),1),0)+E66,999),IFERROR(MATCH("*PhD*",OFFSET('Budget Project 1'!$A$13,E66,0,ROWS(Personnel_1[]),1),0)+E66,999))&lt;ROWS(Personnel_1[]),MIN(IFERROR(MATCH("*PostDoc*",OFFSET('Budget Project 1'!$A$13,E66,0,ROWS(Personnel_1[]),1),0)+E66,999),IFERROR(MATCH("*PhD*",OFFSET('Budget Project 1'!$A$13,E66,0,ROWS(Personnel_1[]),1),0)+E66,999)),"")</f>
        <v/>
      </c>
      <c r="F67" s="177" t="str">
        <f ca="1">IFERROR(INDEX(Personnel_1[FTE],E67)*INDEX(Personnel_1[Months],E67)/12,"")</f>
        <v/>
      </c>
      <c r="G67" s="233"/>
      <c r="H67" s="235" t="str">
        <f ca="1">IF(IFERROR(MATCH("*researcher*",OFFSET('Budget Project 1'!$A$41,H66,0,ROWS(pers_other_inst[]),1),0)+H66,999)&lt;ROWS(pers_other_inst[]),IFERROR(MATCH("*researcher*",OFFSET('Budget Project 1'!$A$41,H66,0,ROWS(pers_other_inst[]),1),0)+H66,999),"")</f>
        <v/>
      </c>
      <c r="I67" s="241" t="str">
        <f ca="1">IF(ISERROR(IF(AND(INDEX(pers_other_inst[Months],H67)&gt;=pers_oi_min_months,INDEX(pers_other_inst[Total '#hours],H67)/INDEX(pers_other_inst[Months],H67)*12/pers_other_nrhours_year&gt;=pers_oi_minFTE)=TRUE,INDEX(pers_other_inst[Months],H67)/12,0)),"",IF(AND(INDEX(pers_other_inst[Months],H67)&gt;=pers_oi_min_months,INDEX(pers_other_inst[Total '#hours],H67)/INDEX(pers_other_inst[Months],H67)*12/pers_other_nrhours_year&gt;=pers_oi_minFTE)=TRUE,INDEX(pers_other_inst[Months],H67)/12,""))</f>
        <v/>
      </c>
      <c r="J67" s="233"/>
      <c r="K67" s="221" t="str">
        <f ca="1">IF(IFERROR(MATCH("*Non-scientific*",OFFSET('Budget Project 1'!$A$13,K66,0,ROWS(Personnel_1[]),1),0)+K66,999)&lt;ROWS(Personnel_1[]),IFERROR(MATCH("*Non-scientific*",OFFSET('Budget Project 1'!$A$13,K66,0,ROWS(Personnel_1[]),1),0)+K66,999),"")</f>
        <v/>
      </c>
      <c r="L67" s="173" t="str">
        <f ca="1">IFERROR(INDEX(Personnel_1[Amount],K67),"")</f>
        <v/>
      </c>
      <c r="M67"/>
      <c r="N67" s="221" t="str">
        <f ca="1">IF(IFERROR(MATCH("*leave*",OFFSET('Budget Project 1'!$A$13,N66,0,ROWS(Personnel_1[]),1),0)+N66,999)&lt;ROWS(Personnel_1[]),IFERROR(MATCH("*leave*",OFFSET('Budget Project 1'!$A$13,N66,0,ROWS(Personnel_1[]),1),0)+N66,999),"")</f>
        <v/>
      </c>
      <c r="O67" s="228" t="str">
        <f ca="1">IFERROR(INDEX(Personnel_1[Months],N67)*INDEX(Personnel_1[FTE],N67),"")</f>
        <v/>
      </c>
      <c r="P67"/>
      <c r="Q67" s="252" t="str">
        <f ca="1">IF(MIN(IFERROR(MATCH("*PostDoc*",OFFSET('Budget Project 1'!$A$13,E66,0,ROWS(Personnel_1[]),1),0)+E66,999),IFERROR(MATCH("*PhD*",OFFSET('Budget Project 1'!$A$13,E66,0,ROWS(Personnel_1[]),1),0)+E66,999))&lt;ROWS(Personnel_1[]),MIN(IFERROR(MATCH("*PostDoc*",OFFSET('Budget Project 1'!$A$13,E66,0,ROWS(Personnel_1[]),1),0)+E66,999),IFERROR(MATCH("*PhD*",OFFSET('Budget Project 1'!$A$13,E66,0,ROWS(Personnel_1[]),1),0)+E66,999)),"")</f>
        <v/>
      </c>
      <c r="R67" s="253" t="str">
        <f ca="1">IFERROR(INDEX(Personnel_1[Category],Q67),"")</f>
        <v/>
      </c>
      <c r="S67" s="253" t="str">
        <f ca="1">IFERROR(INDEX(Personnel_1[FTE],Q67),"")</f>
        <v/>
      </c>
      <c r="T67" s="254" t="str">
        <f ca="1">IFERROR(INDEX(Personnel_1[Months],Q67),"")</f>
        <v/>
      </c>
      <c r="U67"/>
      <c r="V67" s="252" t="str">
        <f ca="1">IF(MIN(IFERROR(MATCH("*PostDoc*",OFFSET('Budget Project 2'!$A$13,V66,0,ROWS(Personnel_2[]),1),0)+V66,999),IFERROR(MATCH("*PhD*",OFFSET('Budget Project 2'!$A$13,V66,0,ROWS(Personnel_2[]),1),0)+V66,999))&lt;ROWS(Personnel_2[]),MIN(IFERROR(MATCH("*PostDoc*",OFFSET('Budget Project 2'!$A$13,V66,0,ROWS(Personnel_2[]),1),0)+V66,999),IFERROR(MATCH("*PhD*",OFFSET('Budget Project 2'!$A$13,V66,0,ROWS(Personnel_2[]),1),0)+V66,999)),"")</f>
        <v/>
      </c>
      <c r="W67" s="253" t="str">
        <f ca="1">IFERROR(INDEX(Personnel_2[Category],V67),"")</f>
        <v/>
      </c>
      <c r="X67" s="253" t="str">
        <f ca="1">IFERROR(INDEX(Personnel_2[FTE],V67),"")</f>
        <v/>
      </c>
      <c r="Y67" s="254" t="str">
        <f ca="1">IFERROR(INDEX(Personnel_2[Months],V67),"")</f>
        <v/>
      </c>
      <c r="Z67"/>
      <c r="AA67" s="252" t="str">
        <f ca="1">IF(MIN(IFERROR(MATCH("*PostDoc*",OFFSET('Budget Project 3'!$A$13,AA66,0,ROWS(Personnel_3[]),1),0)+AA66,999),IFERROR(MATCH("*PhD*",OFFSET('Budget Project 3'!$A$13,AA66,0,ROWS(Personnel_3[]),1),0)+AA66,999))&lt;ROWS(Personnel_3[]),MIN(IFERROR(MATCH("*PostDoc*",OFFSET('Budget Project 3'!$A$13,AA66,0,ROWS(Personnel_3[]),1),0)+AA66,999),IFERROR(MATCH("*PhD*",OFFSET('Budget Project 3'!$A$13,AA66,0,ROWS(Personnel_3[]),1),0)+AA66,999)),"")</f>
        <v/>
      </c>
      <c r="AB67" s="253" t="str">
        <f ca="1">IFERROR(INDEX(Personnel_3[Category],AA67),"")</f>
        <v/>
      </c>
      <c r="AC67" s="253" t="str">
        <f ca="1">IFERROR(INDEX(Personnel_3[FTE],AA67),"")</f>
        <v/>
      </c>
      <c r="AD67" s="254" t="str">
        <f ca="1">IFERROR(INDEX(Personnel_3[Months],AA67),"")</f>
        <v/>
      </c>
      <c r="AE67"/>
      <c r="AF67"/>
      <c r="AG67"/>
      <c r="AH67"/>
      <c r="AI67"/>
      <c r="AJ67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0"/>
      <c r="CY67" s="40"/>
      <c r="CZ67" s="40"/>
      <c r="DA67" s="40"/>
      <c r="DB67" s="40"/>
      <c r="DC67" s="40"/>
      <c r="DD67" s="40"/>
      <c r="DE67" s="40"/>
      <c r="DF67" s="40"/>
    </row>
    <row r="68" spans="2:110" s="39" customFormat="1" ht="11.25" customHeight="1" outlineLevel="1" x14ac:dyDescent="0.25">
      <c r="B68" s="221" t="str">
        <f ca="1">IF(IFERROR(MATCH("*Other*",OFFSET('Budget Project 1'!$A$13,B67,0,ROWS(Personnel_1[]),1),0)+B67,999)&lt;ROWS(Personnel_1[]),IFERROR(MATCH("*Other*",OFFSET('Budget Project 1'!$A$13,B67,0,ROWS(Personnel_1[]),1),0)+B67,999),"")</f>
        <v/>
      </c>
      <c r="C68" s="173" t="str">
        <f ca="1">IFERROR(INDEX(Personnel_1[Amount],B68),"")</f>
        <v/>
      </c>
      <c r="D68" s="44"/>
      <c r="E68" s="221" t="str">
        <f ca="1">IF(MIN(IFERROR(MATCH("*PostDoc*",OFFSET('Budget Project 1'!$A$13,E67,0,ROWS(Personnel_1[]),1),0)+E67,999),IFERROR(MATCH("*PhD*",OFFSET('Budget Project 1'!$A$13,E67,0,ROWS(Personnel_1[]),1),0)+E67,999))&lt;ROWS(Personnel_1[]),MIN(IFERROR(MATCH("*PostDoc*",OFFSET('Budget Project 1'!$A$13,E67,0,ROWS(Personnel_1[]),1),0)+E67,999),IFERROR(MATCH("*PhD*",OFFSET('Budget Project 1'!$A$13,E67,0,ROWS(Personnel_1[]),1),0)+E67,999)),"")</f>
        <v/>
      </c>
      <c r="F68" s="177" t="str">
        <f ca="1">IFERROR(INDEX(Personnel_1[FTE],E68)*INDEX(Personnel_1[Months],E68)/12,"")</f>
        <v/>
      </c>
      <c r="G68" s="233"/>
      <c r="H68" s="235" t="str">
        <f ca="1">IF(IFERROR(MATCH("*researcher*",OFFSET('Budget Project 1'!$A$41,H67,0,ROWS(pers_other_inst[]),1),0)+H67,999)&lt;ROWS(pers_other_inst[]),IFERROR(MATCH("*researcher*",OFFSET('Budget Project 1'!$A$41,H67,0,ROWS(pers_other_inst[]),1),0)+H67,999),"")</f>
        <v/>
      </c>
      <c r="I68" s="241" t="str">
        <f ca="1">IF(ISERROR(IF(AND(INDEX(pers_other_inst[Months],H68)&gt;=pers_oi_min_months,INDEX(pers_other_inst[Total '#hours],H68)/INDEX(pers_other_inst[Months],H68)*12/pers_other_nrhours_year&gt;=pers_oi_minFTE)=TRUE,INDEX(pers_other_inst[Months],H68)/12,0)),"",IF(AND(INDEX(pers_other_inst[Months],H68)&gt;=pers_oi_min_months,INDEX(pers_other_inst[Total '#hours],H68)/INDEX(pers_other_inst[Months],H68)*12/pers_other_nrhours_year&gt;=pers_oi_minFTE)=TRUE,INDEX(pers_other_inst[Months],H68)/12,""))</f>
        <v/>
      </c>
      <c r="J68" s="233"/>
      <c r="K68" s="221" t="str">
        <f ca="1">IF(IFERROR(MATCH("*Non-scientific*",OFFSET('Budget Project 1'!$A$13,K67,0,ROWS(Personnel_1[]),1),0)+K67,999)&lt;ROWS(Personnel_1[]),IFERROR(MATCH("*Non-scientific*",OFFSET('Budget Project 1'!$A$13,K67,0,ROWS(Personnel_1[]),1),0)+K67,999),"")</f>
        <v/>
      </c>
      <c r="L68" s="173" t="str">
        <f ca="1">IFERROR(INDEX(Personnel_1[Amount],K68),"")</f>
        <v/>
      </c>
      <c r="M68"/>
      <c r="N68" s="221" t="str">
        <f ca="1">IF(IFERROR(MATCH("*leave*",OFFSET('Budget Project 1'!$A$13,N67,0,ROWS(Personnel_1[]),1),0)+N67,999)&lt;ROWS(Personnel_1[]),IFERROR(MATCH("*leave*",OFFSET('Budget Project 1'!$A$13,N67,0,ROWS(Personnel_1[]),1),0)+N67,999),"")</f>
        <v/>
      </c>
      <c r="O68" s="228" t="str">
        <f ca="1">IFERROR(INDEX(Personnel_1[Months],N68)*INDEX(Personnel_1[FTE],N68),"")</f>
        <v/>
      </c>
      <c r="P68"/>
      <c r="Q68" s="252" t="str">
        <f ca="1">IF(MIN(IFERROR(MATCH("*PostDoc*",OFFSET('Budget Project 1'!$A$13,E67,0,ROWS(Personnel_1[]),1),0)+E67,999),IFERROR(MATCH("*PhD*",OFFSET('Budget Project 1'!$A$13,E67,0,ROWS(Personnel_1[]),1),0)+E67,999))&lt;ROWS(Personnel_1[]),MIN(IFERROR(MATCH("*PostDoc*",OFFSET('Budget Project 1'!$A$13,E67,0,ROWS(Personnel_1[]),1),0)+E67,999),IFERROR(MATCH("*PhD*",OFFSET('Budget Project 1'!$A$13,E67,0,ROWS(Personnel_1[]),1),0)+E67,999)),"")</f>
        <v/>
      </c>
      <c r="R68" s="253" t="str">
        <f ca="1">IFERROR(INDEX(Personnel_1[Category],Q68),"")</f>
        <v/>
      </c>
      <c r="S68" s="253" t="str">
        <f ca="1">IFERROR(INDEX(Personnel_1[FTE],Q68),"")</f>
        <v/>
      </c>
      <c r="T68" s="254" t="str">
        <f ca="1">IFERROR(INDEX(Personnel_1[Months],Q68),"")</f>
        <v/>
      </c>
      <c r="U68"/>
      <c r="V68" s="252" t="str">
        <f ca="1">IF(MIN(IFERROR(MATCH("*PostDoc*",OFFSET('Budget Project 2'!$A$13,V67,0,ROWS(Personnel_2[]),1),0)+V67,999),IFERROR(MATCH("*PhD*",OFFSET('Budget Project 2'!$A$13,V67,0,ROWS(Personnel_2[]),1),0)+V67,999))&lt;ROWS(Personnel_2[]),MIN(IFERROR(MATCH("*PostDoc*",OFFSET('Budget Project 2'!$A$13,V67,0,ROWS(Personnel_2[]),1),0)+V67,999),IFERROR(MATCH("*PhD*",OFFSET('Budget Project 2'!$A$13,V67,0,ROWS(Personnel_2[]),1),0)+V67,999)),"")</f>
        <v/>
      </c>
      <c r="W68" s="253" t="str">
        <f ca="1">IFERROR(INDEX(Personnel_2[Category],V68),"")</f>
        <v/>
      </c>
      <c r="X68" s="253" t="str">
        <f ca="1">IFERROR(INDEX(Personnel_2[FTE],V68),"")</f>
        <v/>
      </c>
      <c r="Y68" s="254" t="str">
        <f ca="1">IFERROR(INDEX(Personnel_2[Months],V68),"")</f>
        <v/>
      </c>
      <c r="Z68"/>
      <c r="AA68" s="252" t="str">
        <f ca="1">IF(MIN(IFERROR(MATCH("*PostDoc*",OFFSET('Budget Project 3'!$A$13,AA67,0,ROWS(Personnel_3[]),1),0)+AA67,999),IFERROR(MATCH("*PhD*",OFFSET('Budget Project 3'!$A$13,AA67,0,ROWS(Personnel_3[]),1),0)+AA67,999))&lt;ROWS(Personnel_3[]),MIN(IFERROR(MATCH("*PostDoc*",OFFSET('Budget Project 3'!$A$13,AA67,0,ROWS(Personnel_3[]),1),0)+AA67,999),IFERROR(MATCH("*PhD*",OFFSET('Budget Project 3'!$A$13,AA67,0,ROWS(Personnel_3[]),1),0)+AA67,999)),"")</f>
        <v/>
      </c>
      <c r="AB68" s="253" t="str">
        <f ca="1">IFERROR(INDEX(Personnel_3[Category],AA68),"")</f>
        <v/>
      </c>
      <c r="AC68" s="253" t="str">
        <f ca="1">IFERROR(INDEX(Personnel_3[FTE],AA68),"")</f>
        <v/>
      </c>
      <c r="AD68" s="254" t="str">
        <f ca="1">IFERROR(INDEX(Personnel_3[Months],AA68),"")</f>
        <v/>
      </c>
      <c r="AE68"/>
      <c r="AF68"/>
      <c r="AG68"/>
      <c r="AH68"/>
      <c r="AI68"/>
      <c r="AJ68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0"/>
      <c r="CY68" s="40"/>
      <c r="CZ68" s="40"/>
      <c r="DA68" s="40"/>
      <c r="DB68" s="40"/>
      <c r="DC68" s="40"/>
      <c r="DD68" s="40"/>
      <c r="DE68" s="40"/>
      <c r="DF68" s="40"/>
    </row>
    <row r="69" spans="2:110" s="39" customFormat="1" ht="11.25" customHeight="1" outlineLevel="1" x14ac:dyDescent="0.25">
      <c r="B69" s="221" t="str">
        <f ca="1">IF(IFERROR(MATCH("*Other*",OFFSET('Budget Project 1'!$A$13,B68,0,ROWS(Personnel_1[]),1),0)+B68,999)&lt;ROWS(Personnel_1[]),IFERROR(MATCH("*Other*",OFFSET('Budget Project 1'!$A$13,B68,0,ROWS(Personnel_1[]),1),0)+B68,999),"")</f>
        <v/>
      </c>
      <c r="C69" s="173" t="str">
        <f ca="1">IFERROR(INDEX(Personnel_1[Amount],B69),"")</f>
        <v/>
      </c>
      <c r="D69" s="44"/>
      <c r="E69" s="221" t="str">
        <f ca="1">IF(MIN(IFERROR(MATCH("*PostDoc*",OFFSET('Budget Project 1'!$A$13,E68,0,ROWS(Personnel_1[]),1),0)+E68,999),IFERROR(MATCH("*PhD*",OFFSET('Budget Project 1'!$A$13,E68,0,ROWS(Personnel_1[]),1),0)+E68,999))&lt;ROWS(Personnel_1[]),MIN(IFERROR(MATCH("*PostDoc*",OFFSET('Budget Project 1'!$A$13,E68,0,ROWS(Personnel_1[]),1),0)+E68,999),IFERROR(MATCH("*PhD*",OFFSET('Budget Project 1'!$A$13,E68,0,ROWS(Personnel_1[]),1),0)+E68,999)),"")</f>
        <v/>
      </c>
      <c r="F69" s="177" t="str">
        <f ca="1">IFERROR(INDEX(Personnel_1[FTE],E69)*INDEX(Personnel_1[Months],E69)/12,"")</f>
        <v/>
      </c>
      <c r="G69" s="233"/>
      <c r="H69" s="235" t="str">
        <f ca="1">IF(IFERROR(MATCH("*researcher*",OFFSET('Budget Project 1'!$A$41,H68,0,ROWS(pers_other_inst[]),1),0)+H68,999)&lt;ROWS(pers_other_inst[]),IFERROR(MATCH("*researcher*",OFFSET('Budget Project 1'!$A$41,H68,0,ROWS(pers_other_inst[]),1),0)+H68,999),"")</f>
        <v/>
      </c>
      <c r="I69" s="241" t="str">
        <f ca="1">IF(ISERROR(IF(AND(INDEX(pers_other_inst[Months],H69)&gt;=pers_oi_min_months,INDEX(pers_other_inst[Total '#hours],H69)/INDEX(pers_other_inst[Months],H69)*12/pers_other_nrhours_year&gt;=pers_oi_minFTE)=TRUE,INDEX(pers_other_inst[Months],H69)/12,0)),"",IF(AND(INDEX(pers_other_inst[Months],H69)&gt;=pers_oi_min_months,INDEX(pers_other_inst[Total '#hours],H69)/INDEX(pers_other_inst[Months],H69)*12/pers_other_nrhours_year&gt;=pers_oi_minFTE)=TRUE,INDEX(pers_other_inst[Months],H69)/12,""))</f>
        <v/>
      </c>
      <c r="J69" s="233"/>
      <c r="K69" s="221" t="str">
        <f ca="1">IF(IFERROR(MATCH("*Non-scientific*",OFFSET('Budget Project 1'!$A$13,K68,0,ROWS(Personnel_1[]),1),0)+K68,999)&lt;ROWS(Personnel_1[]),IFERROR(MATCH("*Non-scientific*",OFFSET('Budget Project 1'!$A$13,K68,0,ROWS(Personnel_1[]),1),0)+K68,999),"")</f>
        <v/>
      </c>
      <c r="L69" s="173" t="str">
        <f ca="1">IFERROR(INDEX(Personnel_1[Amount],K69),"")</f>
        <v/>
      </c>
      <c r="M69"/>
      <c r="N69" s="221" t="str">
        <f ca="1">IF(IFERROR(MATCH("*leave*",OFFSET('Budget Project 1'!$A$13,N68,0,ROWS(Personnel_1[]),1),0)+N68,999)&lt;ROWS(Personnel_1[]),IFERROR(MATCH("*leave*",OFFSET('Budget Project 1'!$A$13,N68,0,ROWS(Personnel_1[]),1),0)+N68,999),"")</f>
        <v/>
      </c>
      <c r="O69" s="228" t="str">
        <f ca="1">IFERROR(INDEX(Personnel_1[Months],N69)*INDEX(Personnel_1[FTE],N69),"")</f>
        <v/>
      </c>
      <c r="P69"/>
      <c r="Q69" s="252" t="str">
        <f ca="1">IF(MIN(IFERROR(MATCH("*PostDoc*",OFFSET('Budget Project 1'!$A$13,E68,0,ROWS(Personnel_1[]),1),0)+E68,999),IFERROR(MATCH("*PhD*",OFFSET('Budget Project 1'!$A$13,E68,0,ROWS(Personnel_1[]),1),0)+E68,999))&lt;ROWS(Personnel_1[]),MIN(IFERROR(MATCH("*PostDoc*",OFFSET('Budget Project 1'!$A$13,E68,0,ROWS(Personnel_1[]),1),0)+E68,999),IFERROR(MATCH("*PhD*",OFFSET('Budget Project 1'!$A$13,E68,0,ROWS(Personnel_1[]),1),0)+E68,999)),"")</f>
        <v/>
      </c>
      <c r="R69" s="253" t="str">
        <f ca="1">IFERROR(INDEX(Personnel_1[Category],Q69),"")</f>
        <v/>
      </c>
      <c r="S69" s="253" t="str">
        <f ca="1">IFERROR(INDEX(Personnel_1[FTE],Q69),"")</f>
        <v/>
      </c>
      <c r="T69" s="254" t="str">
        <f ca="1">IFERROR(INDEX(Personnel_1[Months],Q69),"")</f>
        <v/>
      </c>
      <c r="U69"/>
      <c r="V69" s="252" t="str">
        <f ca="1">IF(MIN(IFERROR(MATCH("*PostDoc*",OFFSET('Budget Project 2'!$A$13,V68,0,ROWS(Personnel_2[]),1),0)+V68,999),IFERROR(MATCH("*PhD*",OFFSET('Budget Project 2'!$A$13,V68,0,ROWS(Personnel_2[]),1),0)+V68,999))&lt;ROWS(Personnel_2[]),MIN(IFERROR(MATCH("*PostDoc*",OFFSET('Budget Project 2'!$A$13,V68,0,ROWS(Personnel_2[]),1),0)+V68,999),IFERROR(MATCH("*PhD*",OFFSET('Budget Project 2'!$A$13,V68,0,ROWS(Personnel_2[]),1),0)+V68,999)),"")</f>
        <v/>
      </c>
      <c r="W69" s="253" t="str">
        <f ca="1">IFERROR(INDEX(Personnel_2[Category],V69),"")</f>
        <v/>
      </c>
      <c r="X69" s="253" t="str">
        <f ca="1">IFERROR(INDEX(Personnel_2[FTE],V69),"")</f>
        <v/>
      </c>
      <c r="Y69" s="254" t="str">
        <f ca="1">IFERROR(INDEX(Personnel_2[Months],V69),"")</f>
        <v/>
      </c>
      <c r="Z69"/>
      <c r="AA69" s="252" t="str">
        <f ca="1">IF(MIN(IFERROR(MATCH("*PostDoc*",OFFSET('Budget Project 3'!$A$13,AA68,0,ROWS(Personnel_3[]),1),0)+AA68,999),IFERROR(MATCH("*PhD*",OFFSET('Budget Project 3'!$A$13,AA68,0,ROWS(Personnel_3[]),1),0)+AA68,999))&lt;ROWS(Personnel_3[]),MIN(IFERROR(MATCH("*PostDoc*",OFFSET('Budget Project 3'!$A$13,AA68,0,ROWS(Personnel_3[]),1),0)+AA68,999),IFERROR(MATCH("*PhD*",OFFSET('Budget Project 3'!$A$13,AA68,0,ROWS(Personnel_3[]),1),0)+AA68,999)),"")</f>
        <v/>
      </c>
      <c r="AB69" s="253" t="str">
        <f ca="1">IFERROR(INDEX(Personnel_3[Category],AA69),"")</f>
        <v/>
      </c>
      <c r="AC69" s="253" t="str">
        <f ca="1">IFERROR(INDEX(Personnel_3[FTE],AA69),"")</f>
        <v/>
      </c>
      <c r="AD69" s="254" t="str">
        <f ca="1">IFERROR(INDEX(Personnel_3[Months],AA69),"")</f>
        <v/>
      </c>
      <c r="AE69"/>
      <c r="AF69"/>
      <c r="AG69"/>
      <c r="AH69"/>
      <c r="AI69"/>
      <c r="AJ69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0"/>
      <c r="CY69" s="40"/>
      <c r="CZ69" s="40"/>
      <c r="DA69" s="40"/>
      <c r="DB69" s="40"/>
      <c r="DC69" s="40"/>
      <c r="DD69" s="40"/>
      <c r="DE69" s="40"/>
      <c r="DF69" s="40"/>
    </row>
    <row r="70" spans="2:110" s="39" customFormat="1" ht="11.25" customHeight="1" outlineLevel="1" x14ac:dyDescent="0.25">
      <c r="B70" s="221" t="str">
        <f ca="1">IF(IFERROR(MATCH("*Other*",OFFSET('Budget Project 1'!$A$13,B69,0,ROWS(Personnel_1[]),1),0)+B69,999)&lt;ROWS(Personnel_1[]),IFERROR(MATCH("*Other*",OFFSET('Budget Project 1'!$A$13,B69,0,ROWS(Personnel_1[]),1),0)+B69,999),"")</f>
        <v/>
      </c>
      <c r="C70" s="173" t="str">
        <f ca="1">IFERROR(INDEX(Personnel_1[Amount],B70),"")</f>
        <v/>
      </c>
      <c r="D70" s="44"/>
      <c r="E70" s="221" t="str">
        <f ca="1">IF(MIN(IFERROR(MATCH("*PostDoc*",OFFSET('Budget Project 1'!$A$13,E69,0,ROWS(Personnel_1[]),1),0)+E69,999),IFERROR(MATCH("*PhD*",OFFSET('Budget Project 1'!$A$13,E69,0,ROWS(Personnel_1[]),1),0)+E69,999))&lt;ROWS(Personnel_1[]),MIN(IFERROR(MATCH("*PostDoc*",OFFSET('Budget Project 1'!$A$13,E69,0,ROWS(Personnel_1[]),1),0)+E69,999),IFERROR(MATCH("*PhD*",OFFSET('Budget Project 1'!$A$13,E69,0,ROWS(Personnel_1[]),1),0)+E69,999)),"")</f>
        <v/>
      </c>
      <c r="F70" s="177" t="str">
        <f ca="1">IFERROR(INDEX(Personnel_1[FTE],E70)*INDEX(Personnel_1[Months],E70)/12,"")</f>
        <v/>
      </c>
      <c r="G70" s="233"/>
      <c r="H70" s="235" t="str">
        <f ca="1">IF(IFERROR(MATCH("*researcher*",OFFSET('Budget Project 1'!$A$41,H69,0,ROWS(pers_other_inst[]),1),0)+H69,999)&lt;ROWS(pers_other_inst[]),IFERROR(MATCH("*researcher*",OFFSET('Budget Project 1'!$A$41,H69,0,ROWS(pers_other_inst[]),1),0)+H69,999),"")</f>
        <v/>
      </c>
      <c r="I70" s="241" t="str">
        <f ca="1">IF(ISERROR(IF(AND(INDEX(pers_other_inst[Months],H70)&gt;=pers_oi_min_months,INDEX(pers_other_inst[Total '#hours],H70)/INDEX(pers_other_inst[Months],H70)*12/pers_other_nrhours_year&gt;=pers_oi_minFTE)=TRUE,INDEX(pers_other_inst[Months],H70)/12,0)),"",IF(AND(INDEX(pers_other_inst[Months],H70)&gt;=pers_oi_min_months,INDEX(pers_other_inst[Total '#hours],H70)/INDEX(pers_other_inst[Months],H70)*12/pers_other_nrhours_year&gt;=pers_oi_minFTE)=TRUE,INDEX(pers_other_inst[Months],H70)/12,""))</f>
        <v/>
      </c>
      <c r="J70" s="233"/>
      <c r="K70" s="221" t="str">
        <f ca="1">IF(IFERROR(MATCH("*Non-scientific*",OFFSET('Budget Project 1'!$A$13,K69,0,ROWS(Personnel_1[]),1),0)+K69,999)&lt;ROWS(Personnel_1[]),IFERROR(MATCH("*Non-scientific*",OFFSET('Budget Project 1'!$A$13,K69,0,ROWS(Personnel_1[]),1),0)+K69,999),"")</f>
        <v/>
      </c>
      <c r="L70" s="173" t="str">
        <f ca="1">IFERROR(INDEX(Personnel_1[Amount],K70),"")</f>
        <v/>
      </c>
      <c r="M70"/>
      <c r="N70" s="221" t="str">
        <f ca="1">IF(IFERROR(MATCH("*leave*",OFFSET('Budget Project 1'!$A$13,N69,0,ROWS(Personnel_1[]),1),0)+N69,999)&lt;ROWS(Personnel_1[]),IFERROR(MATCH("*leave*",OFFSET('Budget Project 1'!$A$13,N69,0,ROWS(Personnel_1[]),1),0)+N69,999),"")</f>
        <v/>
      </c>
      <c r="O70" s="228" t="str">
        <f ca="1">IFERROR(INDEX(Personnel_1[Months],N70)*INDEX(Personnel_1[FTE],N70),"")</f>
        <v/>
      </c>
      <c r="P70"/>
      <c r="Q70" s="252" t="str">
        <f ca="1">IF(MIN(IFERROR(MATCH("*PostDoc*",OFFSET('Budget Project 1'!$A$13,E69,0,ROWS(Personnel_1[]),1),0)+E69,999),IFERROR(MATCH("*PhD*",OFFSET('Budget Project 1'!$A$13,E69,0,ROWS(Personnel_1[]),1),0)+E69,999))&lt;ROWS(Personnel_1[]),MIN(IFERROR(MATCH("*PostDoc*",OFFSET('Budget Project 1'!$A$13,E69,0,ROWS(Personnel_1[]),1),0)+E69,999),IFERROR(MATCH("*PhD*",OFFSET('Budget Project 1'!$A$13,E69,0,ROWS(Personnel_1[]),1),0)+E69,999)),"")</f>
        <v/>
      </c>
      <c r="R70" s="253" t="str">
        <f ca="1">IFERROR(INDEX(Personnel_1[Category],Q70),"")</f>
        <v/>
      </c>
      <c r="S70" s="253" t="str">
        <f ca="1">IFERROR(INDEX(Personnel_1[FTE],Q70),"")</f>
        <v/>
      </c>
      <c r="T70" s="254" t="str">
        <f ca="1">IFERROR(INDEX(Personnel_1[Months],Q70),"")</f>
        <v/>
      </c>
      <c r="U70"/>
      <c r="V70" s="252" t="str">
        <f ca="1">IF(MIN(IFERROR(MATCH("*PostDoc*",OFFSET('Budget Project 2'!$A$13,V69,0,ROWS(Personnel_2[]),1),0)+V69,999),IFERROR(MATCH("*PhD*",OFFSET('Budget Project 2'!$A$13,V69,0,ROWS(Personnel_2[]),1),0)+V69,999))&lt;ROWS(Personnel_2[]),MIN(IFERROR(MATCH("*PostDoc*",OFFSET('Budget Project 2'!$A$13,V69,0,ROWS(Personnel_2[]),1),0)+V69,999),IFERROR(MATCH("*PhD*",OFFSET('Budget Project 2'!$A$13,V69,0,ROWS(Personnel_2[]),1),0)+V69,999)),"")</f>
        <v/>
      </c>
      <c r="W70" s="253" t="str">
        <f ca="1">IFERROR(INDEX(Personnel_2[Category],V70),"")</f>
        <v/>
      </c>
      <c r="X70" s="253" t="str">
        <f ca="1">IFERROR(INDEX(Personnel_2[FTE],V70),"")</f>
        <v/>
      </c>
      <c r="Y70" s="254" t="str">
        <f ca="1">IFERROR(INDEX(Personnel_2[Months],V70),"")</f>
        <v/>
      </c>
      <c r="Z70"/>
      <c r="AA70" s="252" t="str">
        <f ca="1">IF(MIN(IFERROR(MATCH("*PostDoc*",OFFSET('Budget Project 3'!$A$13,AA69,0,ROWS(Personnel_3[]),1),0)+AA69,999),IFERROR(MATCH("*PhD*",OFFSET('Budget Project 3'!$A$13,AA69,0,ROWS(Personnel_3[]),1),0)+AA69,999))&lt;ROWS(Personnel_3[]),MIN(IFERROR(MATCH("*PostDoc*",OFFSET('Budget Project 3'!$A$13,AA69,0,ROWS(Personnel_3[]),1),0)+AA69,999),IFERROR(MATCH("*PhD*",OFFSET('Budget Project 3'!$A$13,AA69,0,ROWS(Personnel_3[]),1),0)+AA69,999)),"")</f>
        <v/>
      </c>
      <c r="AB70" s="253" t="str">
        <f ca="1">IFERROR(INDEX(Personnel_3[Category],AA70),"")</f>
        <v/>
      </c>
      <c r="AC70" s="253" t="str">
        <f ca="1">IFERROR(INDEX(Personnel_3[FTE],AA70),"")</f>
        <v/>
      </c>
      <c r="AD70" s="254" t="str">
        <f ca="1">IFERROR(INDEX(Personnel_3[Months],AA70),"")</f>
        <v/>
      </c>
      <c r="AE70"/>
      <c r="AF70"/>
      <c r="AG70"/>
      <c r="AH70"/>
      <c r="AI70"/>
      <c r="AJ70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0"/>
      <c r="CY70" s="40"/>
      <c r="CZ70" s="40"/>
      <c r="DA70" s="40"/>
      <c r="DB70" s="40"/>
      <c r="DC70" s="40"/>
      <c r="DD70" s="40"/>
      <c r="DE70" s="40"/>
      <c r="DF70" s="40"/>
    </row>
    <row r="71" spans="2:110" s="39" customFormat="1" ht="11.25" customHeight="1" outlineLevel="1" x14ac:dyDescent="0.25">
      <c r="B71" s="221" t="str">
        <f ca="1">IF(IFERROR(MATCH("*Other*",OFFSET('Budget Project 1'!$A$13,B70,0,ROWS(Personnel_1[]),1),0)+B70,999)&lt;ROWS(Personnel_1[]),IFERROR(MATCH("*Other*",OFFSET('Budget Project 1'!$A$13,B70,0,ROWS(Personnel_1[]),1),0)+B70,999),"")</f>
        <v/>
      </c>
      <c r="C71" s="173" t="str">
        <f ca="1">IFERROR(INDEX(Personnel_1[Amount],B71),"")</f>
        <v/>
      </c>
      <c r="D71" s="44"/>
      <c r="E71" s="221" t="str">
        <f ca="1">IF(MIN(IFERROR(MATCH("*PostDoc*",OFFSET('Budget Project 1'!$A$13,E70,0,ROWS(Personnel_1[]),1),0)+E70,999),IFERROR(MATCH("*PhD*",OFFSET('Budget Project 1'!$A$13,E70,0,ROWS(Personnel_1[]),1),0)+E70,999))&lt;ROWS(Personnel_1[]),MIN(IFERROR(MATCH("*PostDoc*",OFFSET('Budget Project 1'!$A$13,E70,0,ROWS(Personnel_1[]),1),0)+E70,999),IFERROR(MATCH("*PhD*",OFFSET('Budget Project 1'!$A$13,E70,0,ROWS(Personnel_1[]),1),0)+E70,999)),"")</f>
        <v/>
      </c>
      <c r="F71" s="177" t="str">
        <f ca="1">IFERROR(INDEX(Personnel_1[FTE],E71)*INDEX(Personnel_1[Months],E71)/12,"")</f>
        <v/>
      </c>
      <c r="G71" s="233"/>
      <c r="H71" s="235" t="str">
        <f ca="1">IF(IFERROR(MATCH("*researcher*",OFFSET('Budget Project 1'!$A$41,H70,0,ROWS(pers_other_inst[]),1),0)+H70,999)&lt;ROWS(pers_other_inst[]),IFERROR(MATCH("*researcher*",OFFSET('Budget Project 1'!$A$41,H70,0,ROWS(pers_other_inst[]),1),0)+H70,999),"")</f>
        <v/>
      </c>
      <c r="I71" s="241" t="str">
        <f ca="1">IF(ISERROR(IF(AND(INDEX(pers_other_inst[Months],H71)&gt;=pers_oi_min_months,INDEX(pers_other_inst[Total '#hours],H71)/INDEX(pers_other_inst[Months],H71)*12/pers_other_nrhours_year&gt;=pers_oi_minFTE)=TRUE,INDEX(pers_other_inst[Months],H71)/12,0)),"",IF(AND(INDEX(pers_other_inst[Months],H71)&gt;=pers_oi_min_months,INDEX(pers_other_inst[Total '#hours],H71)/INDEX(pers_other_inst[Months],H71)*12/pers_other_nrhours_year&gt;=pers_oi_minFTE)=TRUE,INDEX(pers_other_inst[Months],H71)/12,""))</f>
        <v/>
      </c>
      <c r="J71" s="233"/>
      <c r="K71" s="221" t="str">
        <f ca="1">IF(IFERROR(MATCH("*Non-scientific*",OFFSET('Budget Project 1'!$A$13,K70,0,ROWS(Personnel_1[]),1),0)+K70,999)&lt;ROWS(Personnel_1[]),IFERROR(MATCH("*Non-scientific*",OFFSET('Budget Project 1'!$A$13,K70,0,ROWS(Personnel_1[]),1),0)+K70,999),"")</f>
        <v/>
      </c>
      <c r="L71" s="173" t="str">
        <f ca="1">IFERROR(INDEX(Personnel_1[Amount],K71),"")</f>
        <v/>
      </c>
      <c r="M71"/>
      <c r="N71" s="221" t="str">
        <f ca="1">IF(IFERROR(MATCH("*leave*",OFFSET('Budget Project 1'!$A$13,N70,0,ROWS(Personnel_1[]),1),0)+N70,999)&lt;ROWS(Personnel_1[]),IFERROR(MATCH("*leave*",OFFSET('Budget Project 1'!$A$13,N70,0,ROWS(Personnel_1[]),1),0)+N70,999),"")</f>
        <v/>
      </c>
      <c r="O71" s="228" t="str">
        <f ca="1">IFERROR(INDEX(Personnel_1[Months],N71)*INDEX(Personnel_1[FTE],N71),"")</f>
        <v/>
      </c>
      <c r="P71"/>
      <c r="Q71" s="252" t="str">
        <f ca="1">IF(MIN(IFERROR(MATCH("*PostDoc*",OFFSET('Budget Project 1'!$A$13,E70,0,ROWS(Personnel_1[]),1),0)+E70,999),IFERROR(MATCH("*PhD*",OFFSET('Budget Project 1'!$A$13,E70,0,ROWS(Personnel_1[]),1),0)+E70,999))&lt;ROWS(Personnel_1[]),MIN(IFERROR(MATCH("*PostDoc*",OFFSET('Budget Project 1'!$A$13,E70,0,ROWS(Personnel_1[]),1),0)+E70,999),IFERROR(MATCH("*PhD*",OFFSET('Budget Project 1'!$A$13,E70,0,ROWS(Personnel_1[]),1),0)+E70,999)),"")</f>
        <v/>
      </c>
      <c r="R71" s="253" t="str">
        <f ca="1">IFERROR(INDEX(Personnel_1[Category],Q71),"")</f>
        <v/>
      </c>
      <c r="S71" s="253" t="str">
        <f ca="1">IFERROR(INDEX(Personnel_1[FTE],Q71),"")</f>
        <v/>
      </c>
      <c r="T71" s="254" t="str">
        <f ca="1">IFERROR(INDEX(Personnel_1[Months],Q71),"")</f>
        <v/>
      </c>
      <c r="U71"/>
      <c r="V71" s="252" t="str">
        <f ca="1">IF(MIN(IFERROR(MATCH("*PostDoc*",OFFSET('Budget Project 2'!$A$13,V70,0,ROWS(Personnel_2[]),1),0)+V70,999),IFERROR(MATCH("*PhD*",OFFSET('Budget Project 2'!$A$13,V70,0,ROWS(Personnel_2[]),1),0)+V70,999))&lt;ROWS(Personnel_2[]),MIN(IFERROR(MATCH("*PostDoc*",OFFSET('Budget Project 2'!$A$13,V70,0,ROWS(Personnel_2[]),1),0)+V70,999),IFERROR(MATCH("*PhD*",OFFSET('Budget Project 2'!$A$13,V70,0,ROWS(Personnel_2[]),1),0)+V70,999)),"")</f>
        <v/>
      </c>
      <c r="W71" s="253" t="str">
        <f ca="1">IFERROR(INDEX(Personnel_2[Category],V71),"")</f>
        <v/>
      </c>
      <c r="X71" s="253" t="str">
        <f ca="1">IFERROR(INDEX(Personnel_2[FTE],V71),"")</f>
        <v/>
      </c>
      <c r="Y71" s="254" t="str">
        <f ca="1">IFERROR(INDEX(Personnel_2[Months],V71),"")</f>
        <v/>
      </c>
      <c r="Z71"/>
      <c r="AA71" s="252" t="str">
        <f ca="1">IF(MIN(IFERROR(MATCH("*PostDoc*",OFFSET('Budget Project 3'!$A$13,AA70,0,ROWS(Personnel_3[]),1),0)+AA70,999),IFERROR(MATCH("*PhD*",OFFSET('Budget Project 3'!$A$13,AA70,0,ROWS(Personnel_3[]),1),0)+AA70,999))&lt;ROWS(Personnel_3[]),MIN(IFERROR(MATCH("*PostDoc*",OFFSET('Budget Project 3'!$A$13,AA70,0,ROWS(Personnel_3[]),1),0)+AA70,999),IFERROR(MATCH("*PhD*",OFFSET('Budget Project 3'!$A$13,AA70,0,ROWS(Personnel_3[]),1),0)+AA70,999)),"")</f>
        <v/>
      </c>
      <c r="AB71" s="253" t="str">
        <f ca="1">IFERROR(INDEX(Personnel_3[Category],AA71),"")</f>
        <v/>
      </c>
      <c r="AC71" s="253" t="str">
        <f ca="1">IFERROR(INDEX(Personnel_3[FTE],AA71),"")</f>
        <v/>
      </c>
      <c r="AD71" s="254" t="str">
        <f ca="1">IFERROR(INDEX(Personnel_3[Months],AA71),"")</f>
        <v/>
      </c>
      <c r="AE71"/>
      <c r="AF71"/>
      <c r="AG71"/>
      <c r="AH71"/>
      <c r="AI71"/>
      <c r="AJ71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0"/>
      <c r="CY71" s="40"/>
      <c r="CZ71" s="40"/>
      <c r="DA71" s="40"/>
      <c r="DB71" s="40"/>
      <c r="DC71" s="40"/>
      <c r="DD71" s="40"/>
      <c r="DE71" s="40"/>
      <c r="DF71" s="40"/>
    </row>
    <row r="72" spans="2:110" s="39" customFormat="1" ht="11.25" customHeight="1" outlineLevel="1" x14ac:dyDescent="0.25">
      <c r="B72" s="221" t="str">
        <f ca="1">IF(IFERROR(MATCH("*Other*",OFFSET('Budget Project 1'!$A$13,B71,0,ROWS(Personnel_1[]),1),0)+B71,999)&lt;ROWS(Personnel_1[]),IFERROR(MATCH("*Other*",OFFSET('Budget Project 1'!$A$13,B71,0,ROWS(Personnel_1[]),1),0)+B71,999),"")</f>
        <v/>
      </c>
      <c r="C72" s="173" t="str">
        <f ca="1">IFERROR(INDEX(Personnel_1[Amount],B72),"")</f>
        <v/>
      </c>
      <c r="D72" s="44"/>
      <c r="E72" s="221" t="str">
        <f ca="1">IF(MIN(IFERROR(MATCH("*PostDoc*",OFFSET('Budget Project 1'!$A$13,E71,0,ROWS(Personnel_1[]),1),0)+E71,999),IFERROR(MATCH("*PhD*",OFFSET('Budget Project 1'!$A$13,E71,0,ROWS(Personnel_1[]),1),0)+E71,999))&lt;ROWS(Personnel_1[]),MIN(IFERROR(MATCH("*PostDoc*",OFFSET('Budget Project 1'!$A$13,E71,0,ROWS(Personnel_1[]),1),0)+E71,999),IFERROR(MATCH("*PhD*",OFFSET('Budget Project 1'!$A$13,E71,0,ROWS(Personnel_1[]),1),0)+E71,999)),"")</f>
        <v/>
      </c>
      <c r="F72" s="177" t="str">
        <f ca="1">IFERROR(INDEX(Personnel_1[FTE],E72)*INDEX(Personnel_1[Months],E72)/12,"")</f>
        <v/>
      </c>
      <c r="G72" s="233"/>
      <c r="H72" s="235" t="str">
        <f ca="1">IF(IFERROR(MATCH("*researcher*",OFFSET('Budget Project 1'!$A$41,H71,0,ROWS(pers_other_inst[]),1),0)+H71,999)&lt;ROWS(pers_other_inst[]),IFERROR(MATCH("*researcher*",OFFSET('Budget Project 1'!$A$41,H71,0,ROWS(pers_other_inst[]),1),0)+H71,999),"")</f>
        <v/>
      </c>
      <c r="I72" s="241" t="str">
        <f ca="1">IF(ISERROR(IF(AND(INDEX(pers_other_inst[Months],H72)&gt;=pers_oi_min_months,INDEX(pers_other_inst[Total '#hours],H72)/INDEX(pers_other_inst[Months],H72)*12/pers_other_nrhours_year&gt;=pers_oi_minFTE)=TRUE,INDEX(pers_other_inst[Months],H72)/12,0)),"",IF(AND(INDEX(pers_other_inst[Months],H72)&gt;=pers_oi_min_months,INDEX(pers_other_inst[Total '#hours],H72)/INDEX(pers_other_inst[Months],H72)*12/pers_other_nrhours_year&gt;=pers_oi_minFTE)=TRUE,INDEX(pers_other_inst[Months],H72)/12,""))</f>
        <v/>
      </c>
      <c r="J72" s="233"/>
      <c r="K72" s="221" t="str">
        <f ca="1">IF(IFERROR(MATCH("*Non-scientific*",OFFSET('Budget Project 1'!$A$13,K71,0,ROWS(Personnel_1[]),1),0)+K71,999)&lt;ROWS(Personnel_1[]),IFERROR(MATCH("*Non-scientific*",OFFSET('Budget Project 1'!$A$13,K71,0,ROWS(Personnel_1[]),1),0)+K71,999),"")</f>
        <v/>
      </c>
      <c r="L72" s="173" t="str">
        <f ca="1">IFERROR(INDEX(Personnel_1[Amount],K72),"")</f>
        <v/>
      </c>
      <c r="M72"/>
      <c r="N72" s="221" t="str">
        <f ca="1">IF(IFERROR(MATCH("*leave*",OFFSET('Budget Project 1'!$A$13,N71,0,ROWS(Personnel_1[]),1),0)+N71,999)&lt;ROWS(Personnel_1[]),IFERROR(MATCH("*leave*",OFFSET('Budget Project 1'!$A$13,N71,0,ROWS(Personnel_1[]),1),0)+N71,999),"")</f>
        <v/>
      </c>
      <c r="O72" s="228" t="str">
        <f ca="1">IFERROR(INDEX(Personnel_1[Months],N72)*INDEX(Personnel_1[FTE],N72),"")</f>
        <v/>
      </c>
      <c r="P72"/>
      <c r="Q72" s="252" t="str">
        <f ca="1">IF(MIN(IFERROR(MATCH("*PostDoc*",OFFSET('Budget Project 1'!$A$13,E71,0,ROWS(Personnel_1[]),1),0)+E71,999),IFERROR(MATCH("*PhD*",OFFSET('Budget Project 1'!$A$13,E71,0,ROWS(Personnel_1[]),1),0)+E71,999))&lt;ROWS(Personnel_1[]),MIN(IFERROR(MATCH("*PostDoc*",OFFSET('Budget Project 1'!$A$13,E71,0,ROWS(Personnel_1[]),1),0)+E71,999),IFERROR(MATCH("*PhD*",OFFSET('Budget Project 1'!$A$13,E71,0,ROWS(Personnel_1[]),1),0)+E71,999)),"")</f>
        <v/>
      </c>
      <c r="R72" s="253" t="str">
        <f ca="1">IFERROR(INDEX(Personnel_1[Category],Q72),"")</f>
        <v/>
      </c>
      <c r="S72" s="253" t="str">
        <f ca="1">IFERROR(INDEX(Personnel_1[FTE],Q72),"")</f>
        <v/>
      </c>
      <c r="T72" s="254" t="str">
        <f ca="1">IFERROR(INDEX(Personnel_1[Months],Q72),"")</f>
        <v/>
      </c>
      <c r="U72"/>
      <c r="V72" s="252" t="str">
        <f ca="1">IF(MIN(IFERROR(MATCH("*PostDoc*",OFFSET('Budget Project 2'!$A$13,V71,0,ROWS(Personnel_2[]),1),0)+V71,999),IFERROR(MATCH("*PhD*",OFFSET('Budget Project 2'!$A$13,V71,0,ROWS(Personnel_2[]),1),0)+V71,999))&lt;ROWS(Personnel_2[]),MIN(IFERROR(MATCH("*PostDoc*",OFFSET('Budget Project 2'!$A$13,V71,0,ROWS(Personnel_2[]),1),0)+V71,999),IFERROR(MATCH("*PhD*",OFFSET('Budget Project 2'!$A$13,V71,0,ROWS(Personnel_2[]),1),0)+V71,999)),"")</f>
        <v/>
      </c>
      <c r="W72" s="253" t="str">
        <f ca="1">IFERROR(INDEX(Personnel_2[Category],V72),"")</f>
        <v/>
      </c>
      <c r="X72" s="253" t="str">
        <f ca="1">IFERROR(INDEX(Personnel_2[FTE],V72),"")</f>
        <v/>
      </c>
      <c r="Y72" s="254" t="str">
        <f ca="1">IFERROR(INDEX(Personnel_2[Months],V72),"")</f>
        <v/>
      </c>
      <c r="Z72"/>
      <c r="AA72" s="252" t="str">
        <f ca="1">IF(MIN(IFERROR(MATCH("*PostDoc*",OFFSET('Budget Project 3'!$A$13,AA71,0,ROWS(Personnel_3[]),1),0)+AA71,999),IFERROR(MATCH("*PhD*",OFFSET('Budget Project 3'!$A$13,AA71,0,ROWS(Personnel_3[]),1),0)+AA71,999))&lt;ROWS(Personnel_3[]),MIN(IFERROR(MATCH("*PostDoc*",OFFSET('Budget Project 3'!$A$13,AA71,0,ROWS(Personnel_3[]),1),0)+AA71,999),IFERROR(MATCH("*PhD*",OFFSET('Budget Project 3'!$A$13,AA71,0,ROWS(Personnel_3[]),1),0)+AA71,999)),"")</f>
        <v/>
      </c>
      <c r="AB72" s="253" t="str">
        <f ca="1">IFERROR(INDEX(Personnel_3[Category],AA72),"")</f>
        <v/>
      </c>
      <c r="AC72" s="253" t="str">
        <f ca="1">IFERROR(INDEX(Personnel_3[FTE],AA72),"")</f>
        <v/>
      </c>
      <c r="AD72" s="254" t="str">
        <f ca="1">IFERROR(INDEX(Personnel_3[Months],AA72),"")</f>
        <v/>
      </c>
      <c r="AE72"/>
      <c r="AF72"/>
      <c r="AG72"/>
      <c r="AH72"/>
      <c r="AI72"/>
      <c r="AJ72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0"/>
      <c r="CY72" s="40"/>
      <c r="CZ72" s="40"/>
      <c r="DA72" s="40"/>
      <c r="DB72" s="40"/>
      <c r="DC72" s="40"/>
      <c r="DD72" s="40"/>
      <c r="DE72" s="40"/>
      <c r="DF72" s="40"/>
    </row>
    <row r="73" spans="2:110" s="39" customFormat="1" ht="11.25" customHeight="1" outlineLevel="1" x14ac:dyDescent="0.25">
      <c r="B73" s="221" t="str">
        <f ca="1">IF(IFERROR(MATCH("*Other*",OFFSET('Budget Project 1'!$A$13,B72,0,ROWS(Personnel_1[]),1),0)+B72,999)&lt;ROWS(Personnel_1[]),IFERROR(MATCH("*Other*",OFFSET('Budget Project 1'!$A$13,B72,0,ROWS(Personnel_1[]),1),0)+B72,999),"")</f>
        <v/>
      </c>
      <c r="C73" s="173" t="str">
        <f ca="1">IFERROR(INDEX(Personnel_1[Amount],B73),"")</f>
        <v/>
      </c>
      <c r="D73" s="44"/>
      <c r="E73" s="221" t="str">
        <f ca="1">IF(MIN(IFERROR(MATCH("*PostDoc*",OFFSET('Budget Project 1'!$A$13,E72,0,ROWS(Personnel_1[]),1),0)+E72,999),IFERROR(MATCH("*PhD*",OFFSET('Budget Project 1'!$A$13,E72,0,ROWS(Personnel_1[]),1),0)+E72,999))&lt;ROWS(Personnel_1[]),MIN(IFERROR(MATCH("*PostDoc*",OFFSET('Budget Project 1'!$A$13,E72,0,ROWS(Personnel_1[]),1),0)+E72,999),IFERROR(MATCH("*PhD*",OFFSET('Budget Project 1'!$A$13,E72,0,ROWS(Personnel_1[]),1),0)+E72,999)),"")</f>
        <v/>
      </c>
      <c r="F73" s="177" t="str">
        <f ca="1">IFERROR(INDEX(Personnel_1[FTE],E73)*INDEX(Personnel_1[Months],E73)/12,"")</f>
        <v/>
      </c>
      <c r="G73" s="233"/>
      <c r="H73" s="235" t="str">
        <f ca="1">IF(IFERROR(MATCH("*researcher*",OFFSET('Budget Project 1'!$A$41,H72,0,ROWS(pers_other_inst[]),1),0)+H72,999)&lt;ROWS(pers_other_inst[]),IFERROR(MATCH("*researcher*",OFFSET('Budget Project 1'!$A$41,H72,0,ROWS(pers_other_inst[]),1),0)+H72,999),"")</f>
        <v/>
      </c>
      <c r="I73" s="241" t="str">
        <f ca="1">IF(ISERROR(IF(AND(INDEX(pers_other_inst[Months],H73)&gt;=pers_oi_min_months,INDEX(pers_other_inst[Total '#hours],H73)/INDEX(pers_other_inst[Months],H73)*12/pers_other_nrhours_year&gt;=pers_oi_minFTE)=TRUE,INDEX(pers_other_inst[Months],H73)/12,0)),"",IF(AND(INDEX(pers_other_inst[Months],H73)&gt;=pers_oi_min_months,INDEX(pers_other_inst[Total '#hours],H73)/INDEX(pers_other_inst[Months],H73)*12/pers_other_nrhours_year&gt;=pers_oi_minFTE)=TRUE,INDEX(pers_other_inst[Months],H73)/12,""))</f>
        <v/>
      </c>
      <c r="J73" s="233"/>
      <c r="K73" s="221" t="str">
        <f ca="1">IF(IFERROR(MATCH("*Non-scientific*",OFFSET('Budget Project 1'!$A$13,K72,0,ROWS(Personnel_1[]),1),0)+K72,999)&lt;ROWS(Personnel_1[]),IFERROR(MATCH("*Non-scientific*",OFFSET('Budget Project 1'!$A$13,K72,0,ROWS(Personnel_1[]),1),0)+K72,999),"")</f>
        <v/>
      </c>
      <c r="L73" s="173" t="str">
        <f ca="1">IFERROR(INDEX(Personnel_1[Amount],K73),"")</f>
        <v/>
      </c>
      <c r="M73"/>
      <c r="N73" s="221" t="str">
        <f ca="1">IF(IFERROR(MATCH("*leave*",OFFSET('Budget Project 1'!$A$13,N72,0,ROWS(Personnel_1[]),1),0)+N72,999)&lt;ROWS(Personnel_1[]),IFERROR(MATCH("*leave*",OFFSET('Budget Project 1'!$A$13,N72,0,ROWS(Personnel_1[]),1),0)+N72,999),"")</f>
        <v/>
      </c>
      <c r="O73" s="228" t="str">
        <f ca="1">IFERROR(INDEX(Personnel_1[Months],N73)*INDEX(Personnel_1[FTE],N73),"")</f>
        <v/>
      </c>
      <c r="P73"/>
      <c r="Q73" s="252" t="str">
        <f ca="1">IF(MIN(IFERROR(MATCH("*PostDoc*",OFFSET('Budget Project 1'!$A$13,E72,0,ROWS(Personnel_1[]),1),0)+E72,999),IFERROR(MATCH("*PhD*",OFFSET('Budget Project 1'!$A$13,E72,0,ROWS(Personnel_1[]),1),0)+E72,999))&lt;ROWS(Personnel_1[]),MIN(IFERROR(MATCH("*PostDoc*",OFFSET('Budget Project 1'!$A$13,E72,0,ROWS(Personnel_1[]),1),0)+E72,999),IFERROR(MATCH("*PhD*",OFFSET('Budget Project 1'!$A$13,E72,0,ROWS(Personnel_1[]),1),0)+E72,999)),"")</f>
        <v/>
      </c>
      <c r="R73" s="253" t="str">
        <f ca="1">IFERROR(INDEX(Personnel_1[Category],Q73),"")</f>
        <v/>
      </c>
      <c r="S73" s="253" t="str">
        <f ca="1">IFERROR(INDEX(Personnel_1[FTE],Q73),"")</f>
        <v/>
      </c>
      <c r="T73" s="254" t="str">
        <f ca="1">IFERROR(INDEX(Personnel_1[Months],Q73),"")</f>
        <v/>
      </c>
      <c r="U73"/>
      <c r="V73" s="252" t="str">
        <f ca="1">IF(MIN(IFERROR(MATCH("*PostDoc*",OFFSET('Budget Project 2'!$A$13,V72,0,ROWS(Personnel_2[]),1),0)+V72,999),IFERROR(MATCH("*PhD*",OFFSET('Budget Project 2'!$A$13,V72,0,ROWS(Personnel_2[]),1),0)+V72,999))&lt;ROWS(Personnel_2[]),MIN(IFERROR(MATCH("*PostDoc*",OFFSET('Budget Project 2'!$A$13,V72,0,ROWS(Personnel_2[]),1),0)+V72,999),IFERROR(MATCH("*PhD*",OFFSET('Budget Project 2'!$A$13,V72,0,ROWS(Personnel_2[]),1),0)+V72,999)),"")</f>
        <v/>
      </c>
      <c r="W73" s="253" t="str">
        <f ca="1">IFERROR(INDEX(Personnel_2[Category],V73),"")</f>
        <v/>
      </c>
      <c r="X73" s="253" t="str">
        <f ca="1">IFERROR(INDEX(Personnel_2[FTE],V73),"")</f>
        <v/>
      </c>
      <c r="Y73" s="254" t="str">
        <f ca="1">IFERROR(INDEX(Personnel_2[Months],V73),"")</f>
        <v/>
      </c>
      <c r="Z73"/>
      <c r="AA73" s="252" t="str">
        <f ca="1">IF(MIN(IFERROR(MATCH("*PostDoc*",OFFSET('Budget Project 3'!$A$13,AA72,0,ROWS(Personnel_3[]),1),0)+AA72,999),IFERROR(MATCH("*PhD*",OFFSET('Budget Project 3'!$A$13,AA72,0,ROWS(Personnel_3[]),1),0)+AA72,999))&lt;ROWS(Personnel_3[]),MIN(IFERROR(MATCH("*PostDoc*",OFFSET('Budget Project 3'!$A$13,AA72,0,ROWS(Personnel_3[]),1),0)+AA72,999),IFERROR(MATCH("*PhD*",OFFSET('Budget Project 3'!$A$13,AA72,0,ROWS(Personnel_3[]),1),0)+AA72,999)),"")</f>
        <v/>
      </c>
      <c r="AB73" s="253" t="str">
        <f ca="1">IFERROR(INDEX(Personnel_3[Category],AA73),"")</f>
        <v/>
      </c>
      <c r="AC73" s="253" t="str">
        <f ca="1">IFERROR(INDEX(Personnel_3[FTE],AA73),"")</f>
        <v/>
      </c>
      <c r="AD73" s="254" t="str">
        <f ca="1">IFERROR(INDEX(Personnel_3[Months],AA73),"")</f>
        <v/>
      </c>
      <c r="AE73"/>
      <c r="AF73"/>
      <c r="AG73"/>
      <c r="AH73"/>
      <c r="AI73"/>
      <c r="AJ73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0"/>
      <c r="CY73" s="40"/>
      <c r="CZ73" s="40"/>
      <c r="DA73" s="40"/>
      <c r="DB73" s="40"/>
      <c r="DC73" s="40"/>
      <c r="DD73" s="40"/>
      <c r="DE73" s="40"/>
      <c r="DF73" s="40"/>
    </row>
    <row r="74" spans="2:110" s="39" customFormat="1" ht="11.25" customHeight="1" outlineLevel="1" x14ac:dyDescent="0.25">
      <c r="B74" s="221" t="str">
        <f ca="1">IF(IFERROR(MATCH("*Other*",OFFSET('Budget Project 1'!$A$13,B73,0,ROWS(Personnel_1[]),1),0)+B73,999)&lt;ROWS(Personnel_1[]),IFERROR(MATCH("*Other*",OFFSET('Budget Project 1'!$A$13,B73,0,ROWS(Personnel_1[]),1),0)+B73,999),"")</f>
        <v/>
      </c>
      <c r="C74" s="173" t="str">
        <f ca="1">IFERROR(INDEX(Personnel_1[Amount],B74),"")</f>
        <v/>
      </c>
      <c r="D74" s="44"/>
      <c r="E74" s="221" t="str">
        <f ca="1">IF(MIN(IFERROR(MATCH("*PostDoc*",OFFSET('Budget Project 1'!$A$13,E73,0,ROWS(Personnel_1[]),1),0)+E73,999),IFERROR(MATCH("*PhD*",OFFSET('Budget Project 1'!$A$13,E73,0,ROWS(Personnel_1[]),1),0)+E73,999))&lt;ROWS(Personnel_1[]),MIN(IFERROR(MATCH("*PostDoc*",OFFSET('Budget Project 1'!$A$13,E73,0,ROWS(Personnel_1[]),1),0)+E73,999),IFERROR(MATCH("*PhD*",OFFSET('Budget Project 1'!$A$13,E73,0,ROWS(Personnel_1[]),1),0)+E73,999)),"")</f>
        <v/>
      </c>
      <c r="F74" s="177" t="str">
        <f ca="1">IFERROR(INDEX(Personnel_1[FTE],E74)*INDEX(Personnel_1[Months],E74)/12,"")</f>
        <v/>
      </c>
      <c r="G74" s="233"/>
      <c r="H74" s="235" t="str">
        <f ca="1">IF(IFERROR(MATCH("*researcher*",OFFSET('Budget Project 1'!$A$41,H73,0,ROWS(pers_other_inst[]),1),0)+H73,999)&lt;ROWS(pers_other_inst[]),IFERROR(MATCH("*researcher*",OFFSET('Budget Project 1'!$A$41,H73,0,ROWS(pers_other_inst[]),1),0)+H73,999),"")</f>
        <v/>
      </c>
      <c r="I74" s="241" t="str">
        <f ca="1">IF(ISERROR(IF(AND(INDEX(pers_other_inst[Months],H74)&gt;=pers_oi_min_months,INDEX(pers_other_inst[Total '#hours],H74)/INDEX(pers_other_inst[Months],H74)*12/pers_other_nrhours_year&gt;=pers_oi_minFTE)=TRUE,INDEX(pers_other_inst[Months],H74)/12,0)),"",IF(AND(INDEX(pers_other_inst[Months],H74)&gt;=pers_oi_min_months,INDEX(pers_other_inst[Total '#hours],H74)/INDEX(pers_other_inst[Months],H74)*12/pers_other_nrhours_year&gt;=pers_oi_minFTE)=TRUE,INDEX(pers_other_inst[Months],H74)/12,""))</f>
        <v/>
      </c>
      <c r="J74" s="233"/>
      <c r="K74" s="221" t="str">
        <f ca="1">IF(IFERROR(MATCH("*Non-scientific*",OFFSET('Budget Project 1'!$A$13,K73,0,ROWS(Personnel_1[]),1),0)+K73,999)&lt;ROWS(Personnel_1[]),IFERROR(MATCH("*Non-scientific*",OFFSET('Budget Project 1'!$A$13,K73,0,ROWS(Personnel_1[]),1),0)+K73,999),"")</f>
        <v/>
      </c>
      <c r="L74" s="173" t="str">
        <f ca="1">IFERROR(INDEX(Personnel_1[Amount],K74),"")</f>
        <v/>
      </c>
      <c r="M74"/>
      <c r="N74" s="221" t="str">
        <f ca="1">IF(IFERROR(MATCH("*leave*",OFFSET('Budget Project 1'!$A$13,N73,0,ROWS(Personnel_1[]),1),0)+N73,999)&lt;ROWS(Personnel_1[]),IFERROR(MATCH("*leave*",OFFSET('Budget Project 1'!$A$13,N73,0,ROWS(Personnel_1[]),1),0)+N73,999),"")</f>
        <v/>
      </c>
      <c r="O74" s="228" t="str">
        <f ca="1">IFERROR(INDEX(Personnel_1[Months],N74)*INDEX(Personnel_1[FTE],N74),"")</f>
        <v/>
      </c>
      <c r="P74"/>
      <c r="Q74" s="252" t="str">
        <f ca="1">IF(MIN(IFERROR(MATCH("*PostDoc*",OFFSET('Budget Project 1'!$A$13,E73,0,ROWS(Personnel_1[]),1),0)+E73,999),IFERROR(MATCH("*PhD*",OFFSET('Budget Project 1'!$A$13,E73,0,ROWS(Personnel_1[]),1),0)+E73,999))&lt;ROWS(Personnel_1[]),MIN(IFERROR(MATCH("*PostDoc*",OFFSET('Budget Project 1'!$A$13,E73,0,ROWS(Personnel_1[]),1),0)+E73,999),IFERROR(MATCH("*PhD*",OFFSET('Budget Project 1'!$A$13,E73,0,ROWS(Personnel_1[]),1),0)+E73,999)),"")</f>
        <v/>
      </c>
      <c r="R74" s="253" t="str">
        <f ca="1">IFERROR(INDEX(Personnel_1[Category],Q74),"")</f>
        <v/>
      </c>
      <c r="S74" s="253" t="str">
        <f ca="1">IFERROR(INDEX(Personnel_1[FTE],Q74),"")</f>
        <v/>
      </c>
      <c r="T74" s="254" t="str">
        <f ca="1">IFERROR(INDEX(Personnel_1[Months],Q74),"")</f>
        <v/>
      </c>
      <c r="U74"/>
      <c r="V74" s="252" t="str">
        <f ca="1">IF(MIN(IFERROR(MATCH("*PostDoc*",OFFSET('Budget Project 2'!$A$13,V73,0,ROWS(Personnel_2[]),1),0)+V73,999),IFERROR(MATCH("*PhD*",OFFSET('Budget Project 2'!$A$13,V73,0,ROWS(Personnel_2[]),1),0)+V73,999))&lt;ROWS(Personnel_2[]),MIN(IFERROR(MATCH("*PostDoc*",OFFSET('Budget Project 2'!$A$13,V73,0,ROWS(Personnel_2[]),1),0)+V73,999),IFERROR(MATCH("*PhD*",OFFSET('Budget Project 2'!$A$13,V73,0,ROWS(Personnel_2[]),1),0)+V73,999)),"")</f>
        <v/>
      </c>
      <c r="W74" s="253" t="str">
        <f ca="1">IFERROR(INDEX(Personnel_2[Category],V74),"")</f>
        <v/>
      </c>
      <c r="X74" s="253" t="str">
        <f ca="1">IFERROR(INDEX(Personnel_2[FTE],V74),"")</f>
        <v/>
      </c>
      <c r="Y74" s="254" t="str">
        <f ca="1">IFERROR(INDEX(Personnel_2[Months],V74),"")</f>
        <v/>
      </c>
      <c r="Z74"/>
      <c r="AA74" s="252" t="str">
        <f ca="1">IF(MIN(IFERROR(MATCH("*PostDoc*",OFFSET('Budget Project 3'!$A$13,AA73,0,ROWS(Personnel_3[]),1),0)+AA73,999),IFERROR(MATCH("*PhD*",OFFSET('Budget Project 3'!$A$13,AA73,0,ROWS(Personnel_3[]),1),0)+AA73,999))&lt;ROWS(Personnel_3[]),MIN(IFERROR(MATCH("*PostDoc*",OFFSET('Budget Project 3'!$A$13,AA73,0,ROWS(Personnel_3[]),1),0)+AA73,999),IFERROR(MATCH("*PhD*",OFFSET('Budget Project 3'!$A$13,AA73,0,ROWS(Personnel_3[]),1),0)+AA73,999)),"")</f>
        <v/>
      </c>
      <c r="AB74" s="253" t="str">
        <f ca="1">IFERROR(INDEX(Personnel_3[Category],AA74),"")</f>
        <v/>
      </c>
      <c r="AC74" s="253" t="str">
        <f ca="1">IFERROR(INDEX(Personnel_3[FTE],AA74),"")</f>
        <v/>
      </c>
      <c r="AD74" s="254" t="str">
        <f ca="1">IFERROR(INDEX(Personnel_3[Months],AA74),"")</f>
        <v/>
      </c>
      <c r="AE74"/>
      <c r="AF74"/>
      <c r="AG74"/>
      <c r="AH74"/>
      <c r="AI74"/>
      <c r="AJ7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0"/>
      <c r="CY74" s="40"/>
      <c r="CZ74" s="40"/>
      <c r="DA74" s="40"/>
      <c r="DB74" s="40"/>
      <c r="DC74" s="40"/>
      <c r="DD74" s="40"/>
      <c r="DE74" s="40"/>
      <c r="DF74" s="40"/>
    </row>
    <row r="75" spans="2:110" s="39" customFormat="1" ht="11.25" customHeight="1" outlineLevel="1" x14ac:dyDescent="0.25">
      <c r="B75" s="221" t="str">
        <f ca="1">IF(IFERROR(MATCH("*Other*",OFFSET('Budget Project 1'!$A$13,B74,0,ROWS(Personnel_1[]),1),0)+B74,999)&lt;ROWS(Personnel_1[]),IFERROR(MATCH("*Other*",OFFSET('Budget Project 1'!$A$13,B74,0,ROWS(Personnel_1[]),1),0)+B74,999),"")</f>
        <v/>
      </c>
      <c r="C75" s="173" t="str">
        <f ca="1">IFERROR(INDEX(Personnel_1[Amount],B75),"")</f>
        <v/>
      </c>
      <c r="D75" s="44"/>
      <c r="E75" s="221" t="str">
        <f ca="1">IF(MIN(IFERROR(MATCH("*PostDoc*",OFFSET('Budget Project 1'!$A$13,E74,0,ROWS(Personnel_1[]),1),0)+E74,999),IFERROR(MATCH("*PhD*",OFFSET('Budget Project 1'!$A$13,E74,0,ROWS(Personnel_1[]),1),0)+E74,999))&lt;ROWS(Personnel_1[]),MIN(IFERROR(MATCH("*PostDoc*",OFFSET('Budget Project 1'!$A$13,E74,0,ROWS(Personnel_1[]),1),0)+E74,999),IFERROR(MATCH("*PhD*",OFFSET('Budget Project 1'!$A$13,E74,0,ROWS(Personnel_1[]),1),0)+E74,999)),"")</f>
        <v/>
      </c>
      <c r="F75" s="177" t="str">
        <f ca="1">IFERROR(INDEX(Personnel_1[FTE],E75)*INDEX(Personnel_1[Months],E75)/12,"")</f>
        <v/>
      </c>
      <c r="G75" s="233"/>
      <c r="H75" s="235" t="str">
        <f ca="1">IF(IFERROR(MATCH("*researcher*",OFFSET('Budget Project 1'!$A$41,H74,0,ROWS(pers_other_inst[]),1),0)+H74,999)&lt;ROWS(pers_other_inst[]),IFERROR(MATCH("*researcher*",OFFSET('Budget Project 1'!$A$41,H74,0,ROWS(pers_other_inst[]),1),0)+H74,999),"")</f>
        <v/>
      </c>
      <c r="I75" s="241" t="str">
        <f ca="1">IF(ISERROR(IF(AND(INDEX(pers_other_inst[Months],H75)&gt;=pers_oi_min_months,INDEX(pers_other_inst[Total '#hours],H75)/INDEX(pers_other_inst[Months],H75)*12/pers_other_nrhours_year&gt;=pers_oi_minFTE)=TRUE,INDEX(pers_other_inst[Months],H75)/12,0)),"",IF(AND(INDEX(pers_other_inst[Months],H75)&gt;=pers_oi_min_months,INDEX(pers_other_inst[Total '#hours],H75)/INDEX(pers_other_inst[Months],H75)*12/pers_other_nrhours_year&gt;=pers_oi_minFTE)=TRUE,INDEX(pers_other_inst[Months],H75)/12,""))</f>
        <v/>
      </c>
      <c r="J75" s="233"/>
      <c r="K75" s="221" t="str">
        <f ca="1">IF(IFERROR(MATCH("*Non-scientific*",OFFSET('Budget Project 1'!$A$13,K74,0,ROWS(Personnel_1[]),1),0)+K74,999)&lt;ROWS(Personnel_1[]),IFERROR(MATCH("*Non-scientific*",OFFSET('Budget Project 1'!$A$13,K74,0,ROWS(Personnel_1[]),1),0)+K74,999),"")</f>
        <v/>
      </c>
      <c r="L75" s="173" t="str">
        <f ca="1">IFERROR(INDEX(Personnel_1[Amount],K75),"")</f>
        <v/>
      </c>
      <c r="M75"/>
      <c r="N75" s="221" t="str">
        <f ca="1">IF(IFERROR(MATCH("*leave*",OFFSET('Budget Project 1'!$A$13,N74,0,ROWS(Personnel_1[]),1),0)+N74,999)&lt;ROWS(Personnel_1[]),IFERROR(MATCH("*leave*",OFFSET('Budget Project 1'!$A$13,N74,0,ROWS(Personnel_1[]),1),0)+N74,999),"")</f>
        <v/>
      </c>
      <c r="O75" s="228" t="str">
        <f ca="1">IFERROR(INDEX(Personnel_1[Months],N75)*INDEX(Personnel_1[FTE],N75),"")</f>
        <v/>
      </c>
      <c r="P75"/>
      <c r="Q75" s="252" t="str">
        <f ca="1">IF(MIN(IFERROR(MATCH("*PostDoc*",OFFSET('Budget Project 1'!$A$13,E74,0,ROWS(Personnel_1[]),1),0)+E74,999),IFERROR(MATCH("*PhD*",OFFSET('Budget Project 1'!$A$13,E74,0,ROWS(Personnel_1[]),1),0)+E74,999))&lt;ROWS(Personnel_1[]),MIN(IFERROR(MATCH("*PostDoc*",OFFSET('Budget Project 1'!$A$13,E74,0,ROWS(Personnel_1[]),1),0)+E74,999),IFERROR(MATCH("*PhD*",OFFSET('Budget Project 1'!$A$13,E74,0,ROWS(Personnel_1[]),1),0)+E74,999)),"")</f>
        <v/>
      </c>
      <c r="R75" s="253" t="str">
        <f ca="1">IFERROR(INDEX(Personnel_1[Category],Q75),"")</f>
        <v/>
      </c>
      <c r="S75" s="253" t="str">
        <f ca="1">IFERROR(INDEX(Personnel_1[FTE],Q75),"")</f>
        <v/>
      </c>
      <c r="T75" s="254" t="str">
        <f ca="1">IFERROR(INDEX(Personnel_1[Months],Q75),"")</f>
        <v/>
      </c>
      <c r="U75"/>
      <c r="V75" s="252" t="str">
        <f ca="1">IF(MIN(IFERROR(MATCH("*PostDoc*",OFFSET('Budget Project 2'!$A$13,V74,0,ROWS(Personnel_2[]),1),0)+V74,999),IFERROR(MATCH("*PhD*",OFFSET('Budget Project 2'!$A$13,V74,0,ROWS(Personnel_2[]),1),0)+V74,999))&lt;ROWS(Personnel_2[]),MIN(IFERROR(MATCH("*PostDoc*",OFFSET('Budget Project 2'!$A$13,V74,0,ROWS(Personnel_2[]),1),0)+V74,999),IFERROR(MATCH("*PhD*",OFFSET('Budget Project 2'!$A$13,V74,0,ROWS(Personnel_2[]),1),0)+V74,999)),"")</f>
        <v/>
      </c>
      <c r="W75" s="253" t="str">
        <f ca="1">IFERROR(INDEX(Personnel_2[Category],V75),"")</f>
        <v/>
      </c>
      <c r="X75" s="253" t="str">
        <f ca="1">IFERROR(INDEX(Personnel_2[FTE],V75),"")</f>
        <v/>
      </c>
      <c r="Y75" s="254" t="str">
        <f ca="1">IFERROR(INDEX(Personnel_2[Months],V75),"")</f>
        <v/>
      </c>
      <c r="Z75"/>
      <c r="AA75" s="252" t="str">
        <f ca="1">IF(MIN(IFERROR(MATCH("*PostDoc*",OFFSET('Budget Project 3'!$A$13,AA74,0,ROWS(Personnel_3[]),1),0)+AA74,999),IFERROR(MATCH("*PhD*",OFFSET('Budget Project 3'!$A$13,AA74,0,ROWS(Personnel_3[]),1),0)+AA74,999))&lt;ROWS(Personnel_3[]),MIN(IFERROR(MATCH("*PostDoc*",OFFSET('Budget Project 3'!$A$13,AA74,0,ROWS(Personnel_3[]),1),0)+AA74,999),IFERROR(MATCH("*PhD*",OFFSET('Budget Project 3'!$A$13,AA74,0,ROWS(Personnel_3[]),1),0)+AA74,999)),"")</f>
        <v/>
      </c>
      <c r="AB75" s="253" t="str">
        <f ca="1">IFERROR(INDEX(Personnel_3[Category],AA75),"")</f>
        <v/>
      </c>
      <c r="AC75" s="253" t="str">
        <f ca="1">IFERROR(INDEX(Personnel_3[FTE],AA75),"")</f>
        <v/>
      </c>
      <c r="AD75" s="254" t="str">
        <f ca="1">IFERROR(INDEX(Personnel_3[Months],AA75),"")</f>
        <v/>
      </c>
      <c r="AE75"/>
      <c r="AF75"/>
      <c r="AG75"/>
      <c r="AH75"/>
      <c r="AI75"/>
      <c r="AJ75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0"/>
      <c r="CY75" s="40"/>
      <c r="CZ75" s="40"/>
      <c r="DA75" s="40"/>
      <c r="DB75" s="40"/>
      <c r="DC75" s="40"/>
      <c r="DD75" s="40"/>
      <c r="DE75" s="40"/>
      <c r="DF75" s="40"/>
    </row>
    <row r="76" spans="2:110" s="39" customFormat="1" ht="11.25" customHeight="1" outlineLevel="1" x14ac:dyDescent="0.25">
      <c r="B76" s="221" t="str">
        <f ca="1">IF(IFERROR(MATCH("*Other*",OFFSET('Budget Project 1'!$A$13,B75,0,ROWS(Personnel_1[]),1),0)+B75,999)&lt;ROWS(Personnel_1[]),IFERROR(MATCH("*Other*",OFFSET('Budget Project 1'!$A$13,B75,0,ROWS(Personnel_1[]),1),0)+B75,999),"")</f>
        <v/>
      </c>
      <c r="C76" s="173" t="str">
        <f ca="1">IFERROR(INDEX(Personnel_1[Amount],B76),"")</f>
        <v/>
      </c>
      <c r="D76" s="44"/>
      <c r="E76" s="221" t="str">
        <f ca="1">IF(MIN(IFERROR(MATCH("*PostDoc*",OFFSET('Budget Project 1'!$A$13,E75,0,ROWS(Personnel_1[]),1),0)+E75,999),IFERROR(MATCH("*PhD*",OFFSET('Budget Project 1'!$A$13,E75,0,ROWS(Personnel_1[]),1),0)+E75,999))&lt;ROWS(Personnel_1[]),MIN(IFERROR(MATCH("*PostDoc*",OFFSET('Budget Project 1'!$A$13,E75,0,ROWS(Personnel_1[]),1),0)+E75,999),IFERROR(MATCH("*PhD*",OFFSET('Budget Project 1'!$A$13,E75,0,ROWS(Personnel_1[]),1),0)+E75,999)),"")</f>
        <v/>
      </c>
      <c r="F76" s="177" t="str">
        <f ca="1">IFERROR(INDEX(Personnel_1[FTE],E76)*INDEX(Personnel_1[Months],E76)/12,"")</f>
        <v/>
      </c>
      <c r="G76" s="233"/>
      <c r="H76" s="235" t="str">
        <f ca="1">IF(IFERROR(MATCH("*researcher*",OFFSET('Budget Project 1'!$A$41,H75,0,ROWS(pers_other_inst[]),1),0)+H75,999)&lt;ROWS(pers_other_inst[]),IFERROR(MATCH("*researcher*",OFFSET('Budget Project 1'!$A$41,H75,0,ROWS(pers_other_inst[]),1),0)+H75,999),"")</f>
        <v/>
      </c>
      <c r="I76" s="241" t="str">
        <f ca="1">IF(ISERROR(IF(AND(INDEX(pers_other_inst[Months],H76)&gt;=pers_oi_min_months,INDEX(pers_other_inst[Total '#hours],H76)/INDEX(pers_other_inst[Months],H76)*12/pers_other_nrhours_year&gt;=pers_oi_minFTE)=TRUE,INDEX(pers_other_inst[Months],H76)/12,0)),"",IF(AND(INDEX(pers_other_inst[Months],H76)&gt;=pers_oi_min_months,INDEX(pers_other_inst[Total '#hours],H76)/INDEX(pers_other_inst[Months],H76)*12/pers_other_nrhours_year&gt;=pers_oi_minFTE)=TRUE,INDEX(pers_other_inst[Months],H76)/12,""))</f>
        <v/>
      </c>
      <c r="J76" s="233"/>
      <c r="K76" s="221" t="str">
        <f ca="1">IF(IFERROR(MATCH("*Non-scientific*",OFFSET('Budget Project 1'!$A$13,K75,0,ROWS(Personnel_1[]),1),0)+K75,999)&lt;ROWS(Personnel_1[]),IFERROR(MATCH("*Non-scientific*",OFFSET('Budget Project 1'!$A$13,K75,0,ROWS(Personnel_1[]),1),0)+K75,999),"")</f>
        <v/>
      </c>
      <c r="L76" s="173" t="str">
        <f ca="1">IFERROR(INDEX(Personnel_1[Amount],K76),"")</f>
        <v/>
      </c>
      <c r="M76"/>
      <c r="N76" s="221" t="str">
        <f ca="1">IF(IFERROR(MATCH("*leave*",OFFSET('Budget Project 1'!$A$13,N75,0,ROWS(Personnel_1[]),1),0)+N75,999)&lt;ROWS(Personnel_1[]),IFERROR(MATCH("*leave*",OFFSET('Budget Project 1'!$A$13,N75,0,ROWS(Personnel_1[]),1),0)+N75,999),"")</f>
        <v/>
      </c>
      <c r="O76" s="228" t="str">
        <f ca="1">IFERROR(INDEX(Personnel_1[Months],N76)*INDEX(Personnel_1[FTE],N76),"")</f>
        <v/>
      </c>
      <c r="P76"/>
      <c r="Q76" s="252" t="str">
        <f ca="1">IF(MIN(IFERROR(MATCH("*PostDoc*",OFFSET('Budget Project 1'!$A$13,E75,0,ROWS(Personnel_1[]),1),0)+E75,999),IFERROR(MATCH("*PhD*",OFFSET('Budget Project 1'!$A$13,E75,0,ROWS(Personnel_1[]),1),0)+E75,999))&lt;ROWS(Personnel_1[]),MIN(IFERROR(MATCH("*PostDoc*",OFFSET('Budget Project 1'!$A$13,E75,0,ROWS(Personnel_1[]),1),0)+E75,999),IFERROR(MATCH("*PhD*",OFFSET('Budget Project 1'!$A$13,E75,0,ROWS(Personnel_1[]),1),0)+E75,999)),"")</f>
        <v/>
      </c>
      <c r="R76" s="253" t="str">
        <f ca="1">IFERROR(INDEX(Personnel_1[Category],Q76),"")</f>
        <v/>
      </c>
      <c r="S76" s="253" t="str">
        <f ca="1">IFERROR(INDEX(Personnel_1[FTE],Q76),"")</f>
        <v/>
      </c>
      <c r="T76" s="254" t="str">
        <f ca="1">IFERROR(INDEX(Personnel_1[Months],Q76),"")</f>
        <v/>
      </c>
      <c r="U76"/>
      <c r="V76" s="252" t="str">
        <f ca="1">IF(MIN(IFERROR(MATCH("*PostDoc*",OFFSET('Budget Project 2'!$A$13,V75,0,ROWS(Personnel_2[]),1),0)+V75,999),IFERROR(MATCH("*PhD*",OFFSET('Budget Project 2'!$A$13,V75,0,ROWS(Personnel_2[]),1),0)+V75,999))&lt;ROWS(Personnel_2[]),MIN(IFERROR(MATCH("*PostDoc*",OFFSET('Budget Project 2'!$A$13,V75,0,ROWS(Personnel_2[]),1),0)+V75,999),IFERROR(MATCH("*PhD*",OFFSET('Budget Project 2'!$A$13,V75,0,ROWS(Personnel_2[]),1),0)+V75,999)),"")</f>
        <v/>
      </c>
      <c r="W76" s="253" t="str">
        <f ca="1">IFERROR(INDEX(Personnel_2[Category],V76),"")</f>
        <v/>
      </c>
      <c r="X76" s="253" t="str">
        <f ca="1">IFERROR(INDEX(Personnel_2[FTE],V76),"")</f>
        <v/>
      </c>
      <c r="Y76" s="254" t="str">
        <f ca="1">IFERROR(INDEX(Personnel_2[Months],V76),"")</f>
        <v/>
      </c>
      <c r="Z76"/>
      <c r="AA76" s="252" t="str">
        <f ca="1">IF(MIN(IFERROR(MATCH("*PostDoc*",OFFSET('Budget Project 3'!$A$13,AA75,0,ROWS(Personnel_3[]),1),0)+AA75,999),IFERROR(MATCH("*PhD*",OFFSET('Budget Project 3'!$A$13,AA75,0,ROWS(Personnel_3[]),1),0)+AA75,999))&lt;ROWS(Personnel_3[]),MIN(IFERROR(MATCH("*PostDoc*",OFFSET('Budget Project 3'!$A$13,AA75,0,ROWS(Personnel_3[]),1),0)+AA75,999),IFERROR(MATCH("*PhD*",OFFSET('Budget Project 3'!$A$13,AA75,0,ROWS(Personnel_3[]),1),0)+AA75,999)),"")</f>
        <v/>
      </c>
      <c r="AB76" s="253" t="str">
        <f ca="1">IFERROR(INDEX(Personnel_3[Category],AA76),"")</f>
        <v/>
      </c>
      <c r="AC76" s="253" t="str">
        <f ca="1">IFERROR(INDEX(Personnel_3[FTE],AA76),"")</f>
        <v/>
      </c>
      <c r="AD76" s="254" t="str">
        <f ca="1">IFERROR(INDEX(Personnel_3[Months],AA76),"")</f>
        <v/>
      </c>
      <c r="AE76"/>
      <c r="AF76"/>
      <c r="AG76"/>
      <c r="AH76"/>
      <c r="AI76"/>
      <c r="AJ76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0"/>
      <c r="CY76" s="40"/>
      <c r="CZ76" s="40"/>
      <c r="DA76" s="40"/>
      <c r="DB76" s="40"/>
      <c r="DC76" s="40"/>
      <c r="DD76" s="40"/>
      <c r="DE76" s="40"/>
      <c r="DF76" s="40"/>
    </row>
    <row r="77" spans="2:110" s="39" customFormat="1" ht="11.25" customHeight="1" outlineLevel="1" x14ac:dyDescent="0.25">
      <c r="B77" s="221" t="str">
        <f ca="1">IF(IFERROR(MATCH("*Other*",OFFSET('Budget Project 1'!$A$13,B76,0,ROWS(Personnel_1[]),1),0)+B76,999)&lt;ROWS(Personnel_1[]),IFERROR(MATCH("*Other*",OFFSET('Budget Project 1'!$A$13,B76,0,ROWS(Personnel_1[]),1),0)+B76,999),"")</f>
        <v/>
      </c>
      <c r="C77" s="173" t="str">
        <f ca="1">IFERROR(INDEX(Personnel_1[Amount],B77),"")</f>
        <v/>
      </c>
      <c r="D77" s="44"/>
      <c r="E77" s="221" t="str">
        <f ca="1">IF(MIN(IFERROR(MATCH("*PostDoc*",OFFSET('Budget Project 1'!$A$13,E76,0,ROWS(Personnel_1[]),1),0)+E76,999),IFERROR(MATCH("*PhD*",OFFSET('Budget Project 1'!$A$13,E76,0,ROWS(Personnel_1[]),1),0)+E76,999))&lt;ROWS(Personnel_1[]),MIN(IFERROR(MATCH("*PostDoc*",OFFSET('Budget Project 1'!$A$13,E76,0,ROWS(Personnel_1[]),1),0)+E76,999),IFERROR(MATCH("*PhD*",OFFSET('Budget Project 1'!$A$13,E76,0,ROWS(Personnel_1[]),1),0)+E76,999)),"")</f>
        <v/>
      </c>
      <c r="F77" s="177" t="str">
        <f ca="1">IFERROR(INDEX(Personnel_1[FTE],E77)*INDEX(Personnel_1[Months],E77)/12,"")</f>
        <v/>
      </c>
      <c r="G77" s="233"/>
      <c r="H77" s="235" t="str">
        <f ca="1">IF(IFERROR(MATCH("*researcher*",OFFSET('Budget Project 1'!$A$41,H76,0,ROWS(pers_other_inst[]),1),0)+H76,999)&lt;ROWS(pers_other_inst[]),IFERROR(MATCH("*researcher*",OFFSET('Budget Project 1'!$A$41,H76,0,ROWS(pers_other_inst[]),1),0)+H76,999),"")</f>
        <v/>
      </c>
      <c r="I77" s="241" t="str">
        <f ca="1">IF(ISERROR(IF(AND(INDEX(pers_other_inst[Months],H77)&gt;=pers_oi_min_months,INDEX(pers_other_inst[Total '#hours],H77)/INDEX(pers_other_inst[Months],H77)*12/pers_other_nrhours_year&gt;=pers_oi_minFTE)=TRUE,INDEX(pers_other_inst[Months],H77)/12,0)),"",IF(AND(INDEX(pers_other_inst[Months],H77)&gt;=pers_oi_min_months,INDEX(pers_other_inst[Total '#hours],H77)/INDEX(pers_other_inst[Months],H77)*12/pers_other_nrhours_year&gt;=pers_oi_minFTE)=TRUE,INDEX(pers_other_inst[Months],H77)/12,""))</f>
        <v/>
      </c>
      <c r="J77" s="233"/>
      <c r="K77" s="221" t="str">
        <f ca="1">IF(IFERROR(MATCH("*Non-scientific*",OFFSET('Budget Project 1'!$A$13,K76,0,ROWS(Personnel_1[]),1),0)+K76,999)&lt;ROWS(Personnel_1[]),IFERROR(MATCH("*Non-scientific*",OFFSET('Budget Project 1'!$A$13,K76,0,ROWS(Personnel_1[]),1),0)+K76,999),"")</f>
        <v/>
      </c>
      <c r="L77" s="173" t="str">
        <f ca="1">IFERROR(INDEX(Personnel_1[Amount],K77),"")</f>
        <v/>
      </c>
      <c r="M77"/>
      <c r="N77" s="221" t="str">
        <f ca="1">IF(IFERROR(MATCH("*leave*",OFFSET('Budget Project 1'!$A$13,N76,0,ROWS(Personnel_1[]),1),0)+N76,999)&lt;ROWS(Personnel_1[]),IFERROR(MATCH("*leave*",OFFSET('Budget Project 1'!$A$13,N76,0,ROWS(Personnel_1[]),1),0)+N76,999),"")</f>
        <v/>
      </c>
      <c r="O77" s="228" t="str">
        <f ca="1">IFERROR(INDEX(Personnel_1[Months],N77)*INDEX(Personnel_1[FTE],N77),"")</f>
        <v/>
      </c>
      <c r="P77"/>
      <c r="Q77" s="252" t="str">
        <f ca="1">IF(MIN(IFERROR(MATCH("*PostDoc*",OFFSET('Budget Project 1'!$A$13,E76,0,ROWS(Personnel_1[]),1),0)+E76,999),IFERROR(MATCH("*PhD*",OFFSET('Budget Project 1'!$A$13,E76,0,ROWS(Personnel_1[]),1),0)+E76,999))&lt;ROWS(Personnel_1[]),MIN(IFERROR(MATCH("*PostDoc*",OFFSET('Budget Project 1'!$A$13,E76,0,ROWS(Personnel_1[]),1),0)+E76,999),IFERROR(MATCH("*PhD*",OFFSET('Budget Project 1'!$A$13,E76,0,ROWS(Personnel_1[]),1),0)+E76,999)),"")</f>
        <v/>
      </c>
      <c r="R77" s="253" t="str">
        <f ca="1">IFERROR(INDEX(Personnel_1[Category],Q77),"")</f>
        <v/>
      </c>
      <c r="S77" s="253" t="str">
        <f ca="1">IFERROR(INDEX(Personnel_1[FTE],Q77),"")</f>
        <v/>
      </c>
      <c r="T77" s="254" t="str">
        <f ca="1">IFERROR(INDEX(Personnel_1[Months],Q77),"")</f>
        <v/>
      </c>
      <c r="U77"/>
      <c r="V77" s="252" t="str">
        <f ca="1">IF(MIN(IFERROR(MATCH("*PostDoc*",OFFSET('Budget Project 2'!$A$13,V76,0,ROWS(Personnel_2[]),1),0)+V76,999),IFERROR(MATCH("*PhD*",OFFSET('Budget Project 2'!$A$13,V76,0,ROWS(Personnel_2[]),1),0)+V76,999))&lt;ROWS(Personnel_2[]),MIN(IFERROR(MATCH("*PostDoc*",OFFSET('Budget Project 2'!$A$13,V76,0,ROWS(Personnel_2[]),1),0)+V76,999),IFERROR(MATCH("*PhD*",OFFSET('Budget Project 2'!$A$13,V76,0,ROWS(Personnel_2[]),1),0)+V76,999)),"")</f>
        <v/>
      </c>
      <c r="W77" s="253" t="str">
        <f ca="1">IFERROR(INDEX(Personnel_2[Category],V77),"")</f>
        <v/>
      </c>
      <c r="X77" s="253" t="str">
        <f ca="1">IFERROR(INDEX(Personnel_2[FTE],V77),"")</f>
        <v/>
      </c>
      <c r="Y77" s="254" t="str">
        <f ca="1">IFERROR(INDEX(Personnel_2[Months],V77),"")</f>
        <v/>
      </c>
      <c r="Z77"/>
      <c r="AA77" s="252" t="str">
        <f ca="1">IF(MIN(IFERROR(MATCH("*PostDoc*",OFFSET('Budget Project 3'!$A$13,AA76,0,ROWS(Personnel_3[]),1),0)+AA76,999),IFERROR(MATCH("*PhD*",OFFSET('Budget Project 3'!$A$13,AA76,0,ROWS(Personnel_3[]),1),0)+AA76,999))&lt;ROWS(Personnel_3[]),MIN(IFERROR(MATCH("*PostDoc*",OFFSET('Budget Project 3'!$A$13,AA76,0,ROWS(Personnel_3[]),1),0)+AA76,999),IFERROR(MATCH("*PhD*",OFFSET('Budget Project 3'!$A$13,AA76,0,ROWS(Personnel_3[]),1),0)+AA76,999)),"")</f>
        <v/>
      </c>
      <c r="AB77" s="253" t="str">
        <f ca="1">IFERROR(INDEX(Personnel_3[Category],AA77),"")</f>
        <v/>
      </c>
      <c r="AC77" s="253" t="str">
        <f ca="1">IFERROR(INDEX(Personnel_3[FTE],AA77),"")</f>
        <v/>
      </c>
      <c r="AD77" s="254" t="str">
        <f ca="1">IFERROR(INDEX(Personnel_3[Months],AA77),"")</f>
        <v/>
      </c>
      <c r="AE77"/>
      <c r="AF77"/>
      <c r="AG77"/>
      <c r="AH77"/>
      <c r="AI77"/>
      <c r="AJ77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0"/>
      <c r="CY77" s="40"/>
      <c r="CZ77" s="40"/>
      <c r="DA77" s="40"/>
      <c r="DB77" s="40"/>
      <c r="DC77" s="40"/>
      <c r="DD77" s="40"/>
      <c r="DE77" s="40"/>
      <c r="DF77" s="40"/>
    </row>
    <row r="78" spans="2:110" s="39" customFormat="1" ht="11.25" customHeight="1" outlineLevel="1" x14ac:dyDescent="0.25">
      <c r="B78" s="221" t="str">
        <f ca="1">IF(IFERROR(MATCH("*Other*",OFFSET('Budget Project 1'!$A$13,B77,0,ROWS(Personnel_1[]),1),0)+B77,999)&lt;ROWS(Personnel_1[]),IFERROR(MATCH("*Other*",OFFSET('Budget Project 1'!$A$13,B77,0,ROWS(Personnel_1[]),1),0)+B77,999),"")</f>
        <v/>
      </c>
      <c r="C78" s="173" t="str">
        <f ca="1">IFERROR(INDEX(Personnel_1[Amount],B78),"")</f>
        <v/>
      </c>
      <c r="D78" s="44"/>
      <c r="E78" s="221" t="str">
        <f ca="1">IF(MIN(IFERROR(MATCH("*PostDoc*",OFFSET('Budget Project 1'!$A$13,E77,0,ROWS(Personnel_1[]),1),0)+E77,999),IFERROR(MATCH("*PhD*",OFFSET('Budget Project 1'!$A$13,E77,0,ROWS(Personnel_1[]),1),0)+E77,999))&lt;ROWS(Personnel_1[]),MIN(IFERROR(MATCH("*PostDoc*",OFFSET('Budget Project 1'!$A$13,E77,0,ROWS(Personnel_1[]),1),0)+E77,999),IFERROR(MATCH("*PhD*",OFFSET('Budget Project 1'!$A$13,E77,0,ROWS(Personnel_1[]),1),0)+E77,999)),"")</f>
        <v/>
      </c>
      <c r="F78" s="177" t="str">
        <f ca="1">IFERROR(INDEX(Personnel_1[FTE],E78)*INDEX(Personnel_1[Months],E78)/12,"")</f>
        <v/>
      </c>
      <c r="G78" s="233"/>
      <c r="H78" s="235" t="str">
        <f ca="1">IF(IFERROR(MATCH("*researcher*",OFFSET('Budget Project 1'!$A$41,H77,0,ROWS(pers_other_inst[]),1),0)+H77,999)&lt;ROWS(pers_other_inst[]),IFERROR(MATCH("*researcher*",OFFSET('Budget Project 1'!$A$41,H77,0,ROWS(pers_other_inst[]),1),0)+H77,999),"")</f>
        <v/>
      </c>
      <c r="I78" s="241" t="str">
        <f ca="1">IF(ISERROR(IF(AND(INDEX(pers_other_inst[Months],H78)&gt;=pers_oi_min_months,INDEX(pers_other_inst[Total '#hours],H78)/INDEX(pers_other_inst[Months],H78)*12/pers_other_nrhours_year&gt;=pers_oi_minFTE)=TRUE,INDEX(pers_other_inst[Months],H78)/12,0)),"",IF(AND(INDEX(pers_other_inst[Months],H78)&gt;=pers_oi_min_months,INDEX(pers_other_inst[Total '#hours],H78)/INDEX(pers_other_inst[Months],H78)*12/pers_other_nrhours_year&gt;=pers_oi_minFTE)=TRUE,INDEX(pers_other_inst[Months],H78)/12,""))</f>
        <v/>
      </c>
      <c r="J78" s="233"/>
      <c r="K78" s="221" t="str">
        <f ca="1">IF(IFERROR(MATCH("*Non-scientific*",OFFSET('Budget Project 1'!$A$13,K77,0,ROWS(Personnel_1[]),1),0)+K77,999)&lt;ROWS(Personnel_1[]),IFERROR(MATCH("*Non-scientific*",OFFSET('Budget Project 1'!$A$13,K77,0,ROWS(Personnel_1[]),1),0)+K77,999),"")</f>
        <v/>
      </c>
      <c r="L78" s="173" t="str">
        <f ca="1">IFERROR(INDEX(Personnel_1[Amount],K78),"")</f>
        <v/>
      </c>
      <c r="M78"/>
      <c r="N78" s="221" t="str">
        <f ca="1">IF(IFERROR(MATCH("*leave*",OFFSET('Budget Project 1'!$A$13,N77,0,ROWS(Personnel_1[]),1),0)+N77,999)&lt;ROWS(Personnel_1[]),IFERROR(MATCH("*leave*",OFFSET('Budget Project 1'!$A$13,N77,0,ROWS(Personnel_1[]),1),0)+N77,999),"")</f>
        <v/>
      </c>
      <c r="O78" s="228" t="str">
        <f ca="1">IFERROR(INDEX(Personnel_1[Months],N78)*INDEX(Personnel_1[FTE],N78),"")</f>
        <v/>
      </c>
      <c r="P78"/>
      <c r="Q78" s="252" t="str">
        <f ca="1">IF(MIN(IFERROR(MATCH("*PostDoc*",OFFSET('Budget Project 1'!$A$13,E77,0,ROWS(Personnel_1[]),1),0)+E77,999),IFERROR(MATCH("*PhD*",OFFSET('Budget Project 1'!$A$13,E77,0,ROWS(Personnel_1[]),1),0)+E77,999))&lt;ROWS(Personnel_1[]),MIN(IFERROR(MATCH("*PostDoc*",OFFSET('Budget Project 1'!$A$13,E77,0,ROWS(Personnel_1[]),1),0)+E77,999),IFERROR(MATCH("*PhD*",OFFSET('Budget Project 1'!$A$13,E77,0,ROWS(Personnel_1[]),1),0)+E77,999)),"")</f>
        <v/>
      </c>
      <c r="R78" s="253" t="str">
        <f ca="1">IFERROR(INDEX(Personnel_1[Category],Q78),"")</f>
        <v/>
      </c>
      <c r="S78" s="253" t="str">
        <f ca="1">IFERROR(INDEX(Personnel_1[FTE],Q78),"")</f>
        <v/>
      </c>
      <c r="T78" s="254" t="str">
        <f ca="1">IFERROR(INDEX(Personnel_1[Months],Q78),"")</f>
        <v/>
      </c>
      <c r="U78"/>
      <c r="V78" s="252" t="str">
        <f ca="1">IF(MIN(IFERROR(MATCH("*PostDoc*",OFFSET('Budget Project 2'!$A$13,V77,0,ROWS(Personnel_2[]),1),0)+V77,999),IFERROR(MATCH("*PhD*",OFFSET('Budget Project 2'!$A$13,V77,0,ROWS(Personnel_2[]),1),0)+V77,999))&lt;ROWS(Personnel_2[]),MIN(IFERROR(MATCH("*PostDoc*",OFFSET('Budget Project 2'!$A$13,V77,0,ROWS(Personnel_2[]),1),0)+V77,999),IFERROR(MATCH("*PhD*",OFFSET('Budget Project 2'!$A$13,V77,0,ROWS(Personnel_2[]),1),0)+V77,999)),"")</f>
        <v/>
      </c>
      <c r="W78" s="253" t="str">
        <f ca="1">IFERROR(INDEX(Personnel_2[Category],V78),"")</f>
        <v/>
      </c>
      <c r="X78" s="253" t="str">
        <f ca="1">IFERROR(INDEX(Personnel_2[FTE],V78),"")</f>
        <v/>
      </c>
      <c r="Y78" s="254" t="str">
        <f ca="1">IFERROR(INDEX(Personnel_2[Months],V78),"")</f>
        <v/>
      </c>
      <c r="Z78"/>
      <c r="AA78" s="252" t="str">
        <f ca="1">IF(MIN(IFERROR(MATCH("*PostDoc*",OFFSET('Budget Project 3'!$A$13,AA77,0,ROWS(Personnel_3[]),1),0)+AA77,999),IFERROR(MATCH("*PhD*",OFFSET('Budget Project 3'!$A$13,AA77,0,ROWS(Personnel_3[]),1),0)+AA77,999))&lt;ROWS(Personnel_3[]),MIN(IFERROR(MATCH("*PostDoc*",OFFSET('Budget Project 3'!$A$13,AA77,0,ROWS(Personnel_3[]),1),0)+AA77,999),IFERROR(MATCH("*PhD*",OFFSET('Budget Project 3'!$A$13,AA77,0,ROWS(Personnel_3[]),1),0)+AA77,999)),"")</f>
        <v/>
      </c>
      <c r="AB78" s="253" t="str">
        <f ca="1">IFERROR(INDEX(Personnel_3[Category],AA78),"")</f>
        <v/>
      </c>
      <c r="AC78" s="253" t="str">
        <f ca="1">IFERROR(INDEX(Personnel_3[FTE],AA78),"")</f>
        <v/>
      </c>
      <c r="AD78" s="254" t="str">
        <f ca="1">IFERROR(INDEX(Personnel_3[Months],AA78),"")</f>
        <v/>
      </c>
      <c r="AE78"/>
      <c r="AF78"/>
      <c r="AG78"/>
      <c r="AH78"/>
      <c r="AI78"/>
      <c r="AJ78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0"/>
      <c r="CY78" s="40"/>
      <c r="CZ78" s="40"/>
      <c r="DA78" s="40"/>
      <c r="DB78" s="40"/>
      <c r="DC78" s="40"/>
      <c r="DD78" s="40"/>
      <c r="DE78" s="40"/>
      <c r="DF78" s="40"/>
    </row>
    <row r="79" spans="2:110" s="39" customFormat="1" ht="11.25" customHeight="1" outlineLevel="1" x14ac:dyDescent="0.25">
      <c r="B79" s="221" t="str">
        <f ca="1">IF(IFERROR(MATCH("*Other*",OFFSET('Budget Project 1'!$A$13,B78,0,ROWS(Personnel_1[]),1),0)+B78,999)&lt;ROWS(Personnel_1[]),IFERROR(MATCH("*Other*",OFFSET('Budget Project 1'!$A$13,B78,0,ROWS(Personnel_1[]),1),0)+B78,999),"")</f>
        <v/>
      </c>
      <c r="C79" s="173" t="str">
        <f ca="1">IFERROR(INDEX(Personnel_1[Amount],B79),"")</f>
        <v/>
      </c>
      <c r="D79" s="44"/>
      <c r="E79" s="221" t="str">
        <f ca="1">IF(MIN(IFERROR(MATCH("*PostDoc*",OFFSET('Budget Project 1'!$A$13,E78,0,ROWS(Personnel_1[]),1),0)+E78,999),IFERROR(MATCH("*PhD*",OFFSET('Budget Project 1'!$A$13,E78,0,ROWS(Personnel_1[]),1),0)+E78,999))&lt;ROWS(Personnel_1[]),MIN(IFERROR(MATCH("*PostDoc*",OFFSET('Budget Project 1'!$A$13,E78,0,ROWS(Personnel_1[]),1),0)+E78,999),IFERROR(MATCH("*PhD*",OFFSET('Budget Project 1'!$A$13,E78,0,ROWS(Personnel_1[]),1),0)+E78,999)),"")</f>
        <v/>
      </c>
      <c r="F79" s="177" t="str">
        <f ca="1">IFERROR(INDEX(Personnel_1[FTE],E79)*INDEX(Personnel_1[Months],E79)/12,"")</f>
        <v/>
      </c>
      <c r="G79" s="233"/>
      <c r="H79" s="235" t="str">
        <f ca="1">IF(IFERROR(MATCH("*researcher*",OFFSET('Budget Project 1'!$A$41,H78,0,ROWS(pers_other_inst[]),1),0)+H78,999)&lt;ROWS(pers_other_inst[]),IFERROR(MATCH("*researcher*",OFFSET('Budget Project 1'!$A$41,H78,0,ROWS(pers_other_inst[]),1),0)+H78,999),"")</f>
        <v/>
      </c>
      <c r="I79" s="241" t="str">
        <f ca="1">IF(ISERROR(IF(AND(INDEX(pers_other_inst[Months],H79)&gt;=pers_oi_min_months,INDEX(pers_other_inst[Total '#hours],H79)/INDEX(pers_other_inst[Months],H79)*12/pers_other_nrhours_year&gt;=pers_oi_minFTE)=TRUE,INDEX(pers_other_inst[Months],H79)/12,0)),"",IF(AND(INDEX(pers_other_inst[Months],H79)&gt;=pers_oi_min_months,INDEX(pers_other_inst[Total '#hours],H79)/INDEX(pers_other_inst[Months],H79)*12/pers_other_nrhours_year&gt;=pers_oi_minFTE)=TRUE,INDEX(pers_other_inst[Months],H79)/12,""))</f>
        <v/>
      </c>
      <c r="J79" s="233"/>
      <c r="K79" s="221" t="str">
        <f ca="1">IF(IFERROR(MATCH("*Non-scientific*",OFFSET('Budget Project 1'!$A$13,K78,0,ROWS(Personnel_1[]),1),0)+K78,999)&lt;ROWS(Personnel_1[]),IFERROR(MATCH("*Non-scientific*",OFFSET('Budget Project 1'!$A$13,K78,0,ROWS(Personnel_1[]),1),0)+K78,999),"")</f>
        <v/>
      </c>
      <c r="L79" s="173" t="str">
        <f ca="1">IFERROR(INDEX(Personnel_1[Amount],K79),"")</f>
        <v/>
      </c>
      <c r="M79"/>
      <c r="N79" s="221" t="str">
        <f ca="1">IF(IFERROR(MATCH("*leave*",OFFSET('Budget Project 1'!$A$13,N78,0,ROWS(Personnel_1[]),1),0)+N78,999)&lt;ROWS(Personnel_1[]),IFERROR(MATCH("*leave*",OFFSET('Budget Project 1'!$A$13,N78,0,ROWS(Personnel_1[]),1),0)+N78,999),"")</f>
        <v/>
      </c>
      <c r="O79" s="228" t="str">
        <f ca="1">IFERROR(INDEX(Personnel_1[Months],N79)*INDEX(Personnel_1[FTE],N79),"")</f>
        <v/>
      </c>
      <c r="P79"/>
      <c r="Q79" s="252" t="str">
        <f ca="1">IF(MIN(IFERROR(MATCH("*PostDoc*",OFFSET('Budget Project 1'!$A$13,E78,0,ROWS(Personnel_1[]),1),0)+E78,999),IFERROR(MATCH("*PhD*",OFFSET('Budget Project 1'!$A$13,E78,0,ROWS(Personnel_1[]),1),0)+E78,999))&lt;ROWS(Personnel_1[]),MIN(IFERROR(MATCH("*PostDoc*",OFFSET('Budget Project 1'!$A$13,E78,0,ROWS(Personnel_1[]),1),0)+E78,999),IFERROR(MATCH("*PhD*",OFFSET('Budget Project 1'!$A$13,E78,0,ROWS(Personnel_1[]),1),0)+E78,999)),"")</f>
        <v/>
      </c>
      <c r="R79" s="253" t="str">
        <f ca="1">IFERROR(INDEX(Personnel_1[Category],Q79),"")</f>
        <v/>
      </c>
      <c r="S79" s="253" t="str">
        <f ca="1">IFERROR(INDEX(Personnel_1[FTE],Q79),"")</f>
        <v/>
      </c>
      <c r="T79" s="254" t="str">
        <f ca="1">IFERROR(INDEX(Personnel_1[Months],Q79),"")</f>
        <v/>
      </c>
      <c r="U79"/>
      <c r="V79" s="252" t="str">
        <f ca="1">IF(MIN(IFERROR(MATCH("*PostDoc*",OFFSET('Budget Project 2'!$A$13,V78,0,ROWS(Personnel_2[]),1),0)+V78,999),IFERROR(MATCH("*PhD*",OFFSET('Budget Project 2'!$A$13,V78,0,ROWS(Personnel_2[]),1),0)+V78,999))&lt;ROWS(Personnel_2[]),MIN(IFERROR(MATCH("*PostDoc*",OFFSET('Budget Project 2'!$A$13,V78,0,ROWS(Personnel_2[]),1),0)+V78,999),IFERROR(MATCH("*PhD*",OFFSET('Budget Project 2'!$A$13,V78,0,ROWS(Personnel_2[]),1),0)+V78,999)),"")</f>
        <v/>
      </c>
      <c r="W79" s="253" t="str">
        <f ca="1">IFERROR(INDEX(Personnel_2[Category],V79),"")</f>
        <v/>
      </c>
      <c r="X79" s="253" t="str">
        <f ca="1">IFERROR(INDEX(Personnel_2[FTE],V79),"")</f>
        <v/>
      </c>
      <c r="Y79" s="254" t="str">
        <f ca="1">IFERROR(INDEX(Personnel_2[Months],V79),"")</f>
        <v/>
      </c>
      <c r="Z79"/>
      <c r="AA79" s="252" t="str">
        <f ca="1">IF(MIN(IFERROR(MATCH("*PostDoc*",OFFSET('Budget Project 3'!$A$13,AA78,0,ROWS(Personnel_3[]),1),0)+AA78,999),IFERROR(MATCH("*PhD*",OFFSET('Budget Project 3'!$A$13,AA78,0,ROWS(Personnel_3[]),1),0)+AA78,999))&lt;ROWS(Personnel_3[]),MIN(IFERROR(MATCH("*PostDoc*",OFFSET('Budget Project 3'!$A$13,AA78,0,ROWS(Personnel_3[]),1),0)+AA78,999),IFERROR(MATCH("*PhD*",OFFSET('Budget Project 3'!$A$13,AA78,0,ROWS(Personnel_3[]),1),0)+AA78,999)),"")</f>
        <v/>
      </c>
      <c r="AB79" s="253" t="str">
        <f ca="1">IFERROR(INDEX(Personnel_3[Category],AA79),"")</f>
        <v/>
      </c>
      <c r="AC79" s="253" t="str">
        <f ca="1">IFERROR(INDEX(Personnel_3[FTE],AA79),"")</f>
        <v/>
      </c>
      <c r="AD79" s="254" t="str">
        <f ca="1">IFERROR(INDEX(Personnel_3[Months],AA79),"")</f>
        <v/>
      </c>
      <c r="AE79"/>
      <c r="AF79"/>
      <c r="AG79"/>
      <c r="AH79"/>
      <c r="AI79"/>
      <c r="AJ79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0"/>
      <c r="CY79" s="40"/>
      <c r="CZ79" s="40"/>
      <c r="DA79" s="40"/>
      <c r="DB79" s="40"/>
      <c r="DC79" s="40"/>
      <c r="DD79" s="40"/>
      <c r="DE79" s="40"/>
      <c r="DF79" s="40"/>
    </row>
    <row r="80" spans="2:110" s="39" customFormat="1" ht="11.25" customHeight="1" outlineLevel="1" x14ac:dyDescent="0.25">
      <c r="B80" s="221" t="str">
        <f ca="1">IF(IFERROR(MATCH("*Other*",OFFSET('Budget Project 1'!$A$13,B79,0,ROWS(Personnel_1[]),1),0)+B79,999)&lt;ROWS(Personnel_1[]),IFERROR(MATCH("*Other*",OFFSET('Budget Project 1'!$A$13,B79,0,ROWS(Personnel_1[]),1),0)+B79,999),"")</f>
        <v/>
      </c>
      <c r="C80" s="173" t="str">
        <f ca="1">IFERROR(INDEX(Personnel_1[Amount],B80),"")</f>
        <v/>
      </c>
      <c r="D80" s="44"/>
      <c r="E80" s="221" t="str">
        <f ca="1">IF(MIN(IFERROR(MATCH("*PostDoc*",OFFSET('Budget Project 1'!$A$13,E79,0,ROWS(Personnel_1[]),1),0)+E79,999),IFERROR(MATCH("*PhD*",OFFSET('Budget Project 1'!$A$13,E79,0,ROWS(Personnel_1[]),1),0)+E79,999))&lt;ROWS(Personnel_1[]),MIN(IFERROR(MATCH("*PostDoc*",OFFSET('Budget Project 1'!$A$13,E79,0,ROWS(Personnel_1[]),1),0)+E79,999),IFERROR(MATCH("*PhD*",OFFSET('Budget Project 1'!$A$13,E79,0,ROWS(Personnel_1[]),1),0)+E79,999)),"")</f>
        <v/>
      </c>
      <c r="F80" s="177" t="str">
        <f ca="1">IFERROR(INDEX(Personnel_1[FTE],E80)*INDEX(Personnel_1[Months],E80)/12,"")</f>
        <v/>
      </c>
      <c r="G80" s="233"/>
      <c r="H80" s="235" t="str">
        <f ca="1">IF(IFERROR(MATCH("*researcher*",OFFSET('Budget Project 1'!$A$41,H79,0,ROWS(pers_other_inst[]),1),0)+H79,999)&lt;ROWS(pers_other_inst[]),IFERROR(MATCH("*researcher*",OFFSET('Budget Project 1'!$A$41,H79,0,ROWS(pers_other_inst[]),1),0)+H79,999),"")</f>
        <v/>
      </c>
      <c r="I80" s="241" t="str">
        <f ca="1">IF(ISERROR(IF(AND(INDEX(pers_other_inst[Months],H80)&gt;=pers_oi_min_months,INDEX(pers_other_inst[Total '#hours],H80)/INDEX(pers_other_inst[Months],H80)*12/pers_other_nrhours_year&gt;=pers_oi_minFTE)=TRUE,INDEX(pers_other_inst[Months],H80)/12,0)),"",IF(AND(INDEX(pers_other_inst[Months],H80)&gt;=pers_oi_min_months,INDEX(pers_other_inst[Total '#hours],H80)/INDEX(pers_other_inst[Months],H80)*12/pers_other_nrhours_year&gt;=pers_oi_minFTE)=TRUE,INDEX(pers_other_inst[Months],H80)/12,""))</f>
        <v/>
      </c>
      <c r="J80" s="233"/>
      <c r="K80" s="221" t="str">
        <f ca="1">IF(IFERROR(MATCH("*Non-scientific*",OFFSET('Budget Project 1'!$A$13,K79,0,ROWS(Personnel_1[]),1),0)+K79,999)&lt;ROWS(Personnel_1[]),IFERROR(MATCH("*Non-scientific*",OFFSET('Budget Project 1'!$A$13,K79,0,ROWS(Personnel_1[]),1),0)+K79,999),"")</f>
        <v/>
      </c>
      <c r="L80" s="173" t="str">
        <f ca="1">IFERROR(INDEX(Personnel_1[Amount],K80),"")</f>
        <v/>
      </c>
      <c r="M80"/>
      <c r="N80" s="221" t="str">
        <f ca="1">IF(IFERROR(MATCH("*leave*",OFFSET('Budget Project 1'!$A$13,N79,0,ROWS(Personnel_1[]),1),0)+N79,999)&lt;ROWS(Personnel_1[]),IFERROR(MATCH("*leave*",OFFSET('Budget Project 1'!$A$13,N79,0,ROWS(Personnel_1[]),1),0)+N79,999),"")</f>
        <v/>
      </c>
      <c r="O80" s="228" t="str">
        <f ca="1">IFERROR(INDEX(Personnel_1[Months],N80)*INDEX(Personnel_1[FTE],N80),"")</f>
        <v/>
      </c>
      <c r="P80"/>
      <c r="Q80" s="252" t="str">
        <f ca="1">IF(MIN(IFERROR(MATCH("*PostDoc*",OFFSET('Budget Project 1'!$A$13,E79,0,ROWS(Personnel_1[]),1),0)+E79,999),IFERROR(MATCH("*PhD*",OFFSET('Budget Project 1'!$A$13,E79,0,ROWS(Personnel_1[]),1),0)+E79,999))&lt;ROWS(Personnel_1[]),MIN(IFERROR(MATCH("*PostDoc*",OFFSET('Budget Project 1'!$A$13,E79,0,ROWS(Personnel_1[]),1),0)+E79,999),IFERROR(MATCH("*PhD*",OFFSET('Budget Project 1'!$A$13,E79,0,ROWS(Personnel_1[]),1),0)+E79,999)),"")</f>
        <v/>
      </c>
      <c r="R80" s="253" t="str">
        <f ca="1">IFERROR(INDEX(Personnel_1[Category],Q80),"")</f>
        <v/>
      </c>
      <c r="S80" s="253" t="str">
        <f ca="1">IFERROR(INDEX(Personnel_1[FTE],Q80),"")</f>
        <v/>
      </c>
      <c r="T80" s="254" t="str">
        <f ca="1">IFERROR(INDEX(Personnel_1[Months],Q80),"")</f>
        <v/>
      </c>
      <c r="U80"/>
      <c r="V80" s="252" t="str">
        <f ca="1">IF(MIN(IFERROR(MATCH("*PostDoc*",OFFSET('Budget Project 2'!$A$13,V79,0,ROWS(Personnel_2[]),1),0)+V79,999),IFERROR(MATCH("*PhD*",OFFSET('Budget Project 2'!$A$13,V79,0,ROWS(Personnel_2[]),1),0)+V79,999))&lt;ROWS(Personnel_2[]),MIN(IFERROR(MATCH("*PostDoc*",OFFSET('Budget Project 2'!$A$13,V79,0,ROWS(Personnel_2[]),1),0)+V79,999),IFERROR(MATCH("*PhD*",OFFSET('Budget Project 2'!$A$13,V79,0,ROWS(Personnel_2[]),1),0)+V79,999)),"")</f>
        <v/>
      </c>
      <c r="W80" s="253" t="str">
        <f ca="1">IFERROR(INDEX(Personnel_2[Category],V80),"")</f>
        <v/>
      </c>
      <c r="X80" s="253" t="str">
        <f ca="1">IFERROR(INDEX(Personnel_2[FTE],V80),"")</f>
        <v/>
      </c>
      <c r="Y80" s="254" t="str">
        <f ca="1">IFERROR(INDEX(Personnel_2[Months],V80),"")</f>
        <v/>
      </c>
      <c r="Z80"/>
      <c r="AA80" s="252" t="str">
        <f ca="1">IF(MIN(IFERROR(MATCH("*PostDoc*",OFFSET('Budget Project 3'!$A$13,AA79,0,ROWS(Personnel_3[]),1),0)+AA79,999),IFERROR(MATCH("*PhD*",OFFSET('Budget Project 3'!$A$13,AA79,0,ROWS(Personnel_3[]),1),0)+AA79,999))&lt;ROWS(Personnel_3[]),MIN(IFERROR(MATCH("*PostDoc*",OFFSET('Budget Project 3'!$A$13,AA79,0,ROWS(Personnel_3[]),1),0)+AA79,999),IFERROR(MATCH("*PhD*",OFFSET('Budget Project 3'!$A$13,AA79,0,ROWS(Personnel_3[]),1),0)+AA79,999)),"")</f>
        <v/>
      </c>
      <c r="AB80" s="253" t="str">
        <f ca="1">IFERROR(INDEX(Personnel_3[Category],AA80),"")</f>
        <v/>
      </c>
      <c r="AC80" s="253" t="str">
        <f ca="1">IFERROR(INDEX(Personnel_3[FTE],AA80),"")</f>
        <v/>
      </c>
      <c r="AD80" s="254" t="str">
        <f ca="1">IFERROR(INDEX(Personnel_3[Months],AA80),"")</f>
        <v/>
      </c>
      <c r="AE80"/>
      <c r="AF80"/>
      <c r="AG80"/>
      <c r="AH80"/>
      <c r="AI80"/>
      <c r="AJ80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0"/>
      <c r="CY80" s="40"/>
      <c r="CZ80" s="40"/>
      <c r="DA80" s="40"/>
      <c r="DB80" s="40"/>
      <c r="DC80" s="40"/>
      <c r="DD80" s="40"/>
      <c r="DE80" s="40"/>
      <c r="DF80" s="40"/>
    </row>
    <row r="81" spans="2:110" s="39" customFormat="1" ht="11.25" customHeight="1" outlineLevel="1" x14ac:dyDescent="0.25">
      <c r="B81" s="221" t="str">
        <f ca="1">IF(IFERROR(MATCH("*Other*",OFFSET('Budget Project 1'!$A$13,B80,0,ROWS(Personnel_1[]),1),0)+B80,999)&lt;ROWS(Personnel_1[]),IFERROR(MATCH("*Other*",OFFSET('Budget Project 1'!$A$13,B80,0,ROWS(Personnel_1[]),1),0)+B80,999),"")</f>
        <v/>
      </c>
      <c r="C81" s="173" t="str">
        <f ca="1">IFERROR(INDEX(Personnel_1[Amount],B81),"")</f>
        <v/>
      </c>
      <c r="D81" s="44"/>
      <c r="E81" s="221" t="str">
        <f ca="1">IF(MIN(IFERROR(MATCH("*PostDoc*",OFFSET('Budget Project 1'!$A$13,E80,0,ROWS(Personnel_1[]),1),0)+E80,999),IFERROR(MATCH("*PhD*",OFFSET('Budget Project 1'!$A$13,E80,0,ROWS(Personnel_1[]),1),0)+E80,999))&lt;ROWS(Personnel_1[]),MIN(IFERROR(MATCH("*PostDoc*",OFFSET('Budget Project 1'!$A$13,E80,0,ROWS(Personnel_1[]),1),0)+E80,999),IFERROR(MATCH("*PhD*",OFFSET('Budget Project 1'!$A$13,E80,0,ROWS(Personnel_1[]),1),0)+E80,999)),"")</f>
        <v/>
      </c>
      <c r="F81" s="177" t="str">
        <f ca="1">IFERROR(INDEX(Personnel_1[FTE],E81)*INDEX(Personnel_1[Months],E81)/12,"")</f>
        <v/>
      </c>
      <c r="G81" s="233"/>
      <c r="H81" s="235" t="str">
        <f ca="1">IF(IFERROR(MATCH("*researcher*",OFFSET('Budget Project 1'!$A$41,H80,0,ROWS(pers_other_inst[]),1),0)+H80,999)&lt;ROWS(pers_other_inst[]),IFERROR(MATCH("*researcher*",OFFSET('Budget Project 1'!$A$41,H80,0,ROWS(pers_other_inst[]),1),0)+H80,999),"")</f>
        <v/>
      </c>
      <c r="I81" s="241" t="str">
        <f ca="1">IF(ISERROR(IF(AND(INDEX(pers_other_inst[Months],H81)&gt;=pers_oi_min_months,INDEX(pers_other_inst[Total '#hours],H81)/INDEX(pers_other_inst[Months],H81)*12/pers_other_nrhours_year&gt;=pers_oi_minFTE)=TRUE,INDEX(pers_other_inst[Months],H81)/12,0)),"",IF(AND(INDEX(pers_other_inst[Months],H81)&gt;=pers_oi_min_months,INDEX(pers_other_inst[Total '#hours],H81)/INDEX(pers_other_inst[Months],H81)*12/pers_other_nrhours_year&gt;=pers_oi_minFTE)=TRUE,INDEX(pers_other_inst[Months],H81)/12,""))</f>
        <v/>
      </c>
      <c r="J81" s="233"/>
      <c r="K81" s="221" t="str">
        <f ca="1">IF(IFERROR(MATCH("*Non-scientific*",OFFSET('Budget Project 1'!$A$13,K80,0,ROWS(Personnel_1[]),1),0)+K80,999)&lt;ROWS(Personnel_1[]),IFERROR(MATCH("*Non-scientific*",OFFSET('Budget Project 1'!$A$13,K80,0,ROWS(Personnel_1[]),1),0)+K80,999),"")</f>
        <v/>
      </c>
      <c r="L81" s="173" t="str">
        <f ca="1">IFERROR(INDEX(Personnel_1[Amount],K81),"")</f>
        <v/>
      </c>
      <c r="M81"/>
      <c r="N81" s="221" t="str">
        <f ca="1">IF(IFERROR(MATCH("*leave*",OFFSET('Budget Project 1'!$A$13,N80,0,ROWS(Personnel_1[]),1),0)+N80,999)&lt;ROWS(Personnel_1[]),IFERROR(MATCH("*leave*",OFFSET('Budget Project 1'!$A$13,N80,0,ROWS(Personnel_1[]),1),0)+N80,999),"")</f>
        <v/>
      </c>
      <c r="O81" s="228" t="str">
        <f ca="1">IFERROR(INDEX(Personnel_1[Months],N81)*INDEX(Personnel_1[FTE],N81),"")</f>
        <v/>
      </c>
      <c r="P81"/>
      <c r="Q81" s="252" t="str">
        <f ca="1">IF(MIN(IFERROR(MATCH("*PostDoc*",OFFSET('Budget Project 1'!$A$13,E80,0,ROWS(Personnel_1[]),1),0)+E80,999),IFERROR(MATCH("*PhD*",OFFSET('Budget Project 1'!$A$13,E80,0,ROWS(Personnel_1[]),1),0)+E80,999))&lt;ROWS(Personnel_1[]),MIN(IFERROR(MATCH("*PostDoc*",OFFSET('Budget Project 1'!$A$13,E80,0,ROWS(Personnel_1[]),1),0)+E80,999),IFERROR(MATCH("*PhD*",OFFSET('Budget Project 1'!$A$13,E80,0,ROWS(Personnel_1[]),1),0)+E80,999)),"")</f>
        <v/>
      </c>
      <c r="R81" s="253" t="str">
        <f ca="1">IFERROR(INDEX(Personnel_1[Category],Q81),"")</f>
        <v/>
      </c>
      <c r="S81" s="253" t="str">
        <f ca="1">IFERROR(INDEX(Personnel_1[FTE],Q81),"")</f>
        <v/>
      </c>
      <c r="T81" s="254" t="str">
        <f ca="1">IFERROR(INDEX(Personnel_1[Months],Q81),"")</f>
        <v/>
      </c>
      <c r="U81"/>
      <c r="V81" s="252" t="str">
        <f ca="1">IF(MIN(IFERROR(MATCH("*PostDoc*",OFFSET('Budget Project 2'!$A$13,V80,0,ROWS(Personnel_2[]),1),0)+V80,999),IFERROR(MATCH("*PhD*",OFFSET('Budget Project 2'!$A$13,V80,0,ROWS(Personnel_2[]),1),0)+V80,999))&lt;ROWS(Personnel_2[]),MIN(IFERROR(MATCH("*PostDoc*",OFFSET('Budget Project 2'!$A$13,V80,0,ROWS(Personnel_2[]),1),0)+V80,999),IFERROR(MATCH("*PhD*",OFFSET('Budget Project 2'!$A$13,V80,0,ROWS(Personnel_2[]),1),0)+V80,999)),"")</f>
        <v/>
      </c>
      <c r="W81" s="253" t="str">
        <f ca="1">IFERROR(INDEX(Personnel_2[Category],V81),"")</f>
        <v/>
      </c>
      <c r="X81" s="253" t="str">
        <f ca="1">IFERROR(INDEX(Personnel_2[FTE],V81),"")</f>
        <v/>
      </c>
      <c r="Y81" s="254" t="str">
        <f ca="1">IFERROR(INDEX(Personnel_2[Months],V81),"")</f>
        <v/>
      </c>
      <c r="Z81"/>
      <c r="AA81" s="252" t="str">
        <f ca="1">IF(MIN(IFERROR(MATCH("*PostDoc*",OFFSET('Budget Project 3'!$A$13,AA80,0,ROWS(Personnel_3[]),1),0)+AA80,999),IFERROR(MATCH("*PhD*",OFFSET('Budget Project 3'!$A$13,AA80,0,ROWS(Personnel_3[]),1),0)+AA80,999))&lt;ROWS(Personnel_3[]),MIN(IFERROR(MATCH("*PostDoc*",OFFSET('Budget Project 3'!$A$13,AA80,0,ROWS(Personnel_3[]),1),0)+AA80,999),IFERROR(MATCH("*PhD*",OFFSET('Budget Project 3'!$A$13,AA80,0,ROWS(Personnel_3[]),1),0)+AA80,999)),"")</f>
        <v/>
      </c>
      <c r="AB81" s="253" t="str">
        <f ca="1">IFERROR(INDEX(Personnel_3[Category],AA81),"")</f>
        <v/>
      </c>
      <c r="AC81" s="253" t="str">
        <f ca="1">IFERROR(INDEX(Personnel_3[FTE],AA81),"")</f>
        <v/>
      </c>
      <c r="AD81" s="254" t="str">
        <f ca="1">IFERROR(INDEX(Personnel_3[Months],AA81),"")</f>
        <v/>
      </c>
      <c r="AE81"/>
      <c r="AF81"/>
      <c r="AG81"/>
      <c r="AH81"/>
      <c r="AI81"/>
      <c r="AJ81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0"/>
      <c r="CY81" s="40"/>
      <c r="CZ81" s="40"/>
      <c r="DA81" s="40"/>
      <c r="DB81" s="40"/>
      <c r="DC81" s="40"/>
      <c r="DD81" s="40"/>
      <c r="DE81" s="40"/>
      <c r="DF81" s="40"/>
    </row>
    <row r="82" spans="2:110" s="39" customFormat="1" ht="11.25" customHeight="1" outlineLevel="1" x14ac:dyDescent="0.25">
      <c r="B82" s="221" t="str">
        <f ca="1">IF(IFERROR(MATCH("*Other*",OFFSET('Budget Project 1'!$A$13,B81,0,ROWS(Personnel_1[]),1),0)+B81,999)&lt;ROWS(Personnel_1[]),IFERROR(MATCH("*Other*",OFFSET('Budget Project 1'!$A$13,B81,0,ROWS(Personnel_1[]),1),0)+B81,999),"")</f>
        <v/>
      </c>
      <c r="C82" s="173" t="str">
        <f ca="1">IFERROR(INDEX(Personnel_1[Amount],B82),"")</f>
        <v/>
      </c>
      <c r="D82" s="44"/>
      <c r="E82" s="221" t="str">
        <f ca="1">IF(MIN(IFERROR(MATCH("*PostDoc*",OFFSET('Budget Project 1'!$A$13,E81,0,ROWS(Personnel_1[]),1),0)+E81,999),IFERROR(MATCH("*PhD*",OFFSET('Budget Project 1'!$A$13,E81,0,ROWS(Personnel_1[]),1),0)+E81,999))&lt;ROWS(Personnel_1[]),MIN(IFERROR(MATCH("*PostDoc*",OFFSET('Budget Project 1'!$A$13,E81,0,ROWS(Personnel_1[]),1),0)+E81,999),IFERROR(MATCH("*PhD*",OFFSET('Budget Project 1'!$A$13,E81,0,ROWS(Personnel_1[]),1),0)+E81,999)),"")</f>
        <v/>
      </c>
      <c r="F82" s="177" t="str">
        <f ca="1">IFERROR(INDEX(Personnel_1[FTE],E82)*INDEX(Personnel_1[Months],E82)/12,"")</f>
        <v/>
      </c>
      <c r="G82" s="233"/>
      <c r="H82" s="235" t="str">
        <f ca="1">IF(IFERROR(MATCH("*researcher*",OFFSET('Budget Project 1'!$A$41,H81,0,ROWS(pers_other_inst[]),1),0)+H81,999)&lt;ROWS(pers_other_inst[]),IFERROR(MATCH("*researcher*",OFFSET('Budget Project 1'!$A$41,H81,0,ROWS(pers_other_inst[]),1),0)+H81,999),"")</f>
        <v/>
      </c>
      <c r="I82" s="241" t="str">
        <f ca="1">IF(ISERROR(IF(AND(INDEX(pers_other_inst[Months],H82)&gt;=pers_oi_min_months,INDEX(pers_other_inst[Total '#hours],H82)/INDEX(pers_other_inst[Months],H82)*12/pers_other_nrhours_year&gt;=pers_oi_minFTE)=TRUE,INDEX(pers_other_inst[Months],H82)/12,0)),"",IF(AND(INDEX(pers_other_inst[Months],H82)&gt;=pers_oi_min_months,INDEX(pers_other_inst[Total '#hours],H82)/INDEX(pers_other_inst[Months],H82)*12/pers_other_nrhours_year&gt;=pers_oi_minFTE)=TRUE,INDEX(pers_other_inst[Months],H82)/12,""))</f>
        <v/>
      </c>
      <c r="J82" s="233"/>
      <c r="K82" s="221" t="str">
        <f ca="1">IF(IFERROR(MATCH("*Non-scientific*",OFFSET('Budget Project 1'!$A$13,K81,0,ROWS(Personnel_1[]),1),0)+K81,999)&lt;ROWS(Personnel_1[]),IFERROR(MATCH("*Non-scientific*",OFFSET('Budget Project 1'!$A$13,K81,0,ROWS(Personnel_1[]),1),0)+K81,999),"")</f>
        <v/>
      </c>
      <c r="L82" s="173" t="str">
        <f ca="1">IFERROR(INDEX(Personnel_1[Amount],K82),"")</f>
        <v/>
      </c>
      <c r="M82"/>
      <c r="N82" s="221" t="str">
        <f ca="1">IF(IFERROR(MATCH("*leave*",OFFSET('Budget Project 1'!$A$13,N81,0,ROWS(Personnel_1[]),1),0)+N81,999)&lt;ROWS(Personnel_1[]),IFERROR(MATCH("*leave*",OFFSET('Budget Project 1'!$A$13,N81,0,ROWS(Personnel_1[]),1),0)+N81,999),"")</f>
        <v/>
      </c>
      <c r="O82" s="228" t="str">
        <f ca="1">IFERROR(INDEX(Personnel_1[Months],N82)*INDEX(Personnel_1[FTE],N82),"")</f>
        <v/>
      </c>
      <c r="P82"/>
      <c r="Q82" s="252" t="str">
        <f ca="1">IF(MIN(IFERROR(MATCH("*PostDoc*",OFFSET('Budget Project 1'!$A$13,E81,0,ROWS(Personnel_1[]),1),0)+E81,999),IFERROR(MATCH("*PhD*",OFFSET('Budget Project 1'!$A$13,E81,0,ROWS(Personnel_1[]),1),0)+E81,999))&lt;ROWS(Personnel_1[]),MIN(IFERROR(MATCH("*PostDoc*",OFFSET('Budget Project 1'!$A$13,E81,0,ROWS(Personnel_1[]),1),0)+E81,999),IFERROR(MATCH("*PhD*",OFFSET('Budget Project 1'!$A$13,E81,0,ROWS(Personnel_1[]),1),0)+E81,999)),"")</f>
        <v/>
      </c>
      <c r="R82" s="253" t="str">
        <f ca="1">IFERROR(INDEX(Personnel_1[Category],Q82),"")</f>
        <v/>
      </c>
      <c r="S82" s="253" t="str">
        <f ca="1">IFERROR(INDEX(Personnel_1[FTE],Q82),"")</f>
        <v/>
      </c>
      <c r="T82" s="254" t="str">
        <f ca="1">IFERROR(INDEX(Personnel_1[Months],Q82),"")</f>
        <v/>
      </c>
      <c r="U82"/>
      <c r="V82" s="252" t="str">
        <f ca="1">IF(MIN(IFERROR(MATCH("*PostDoc*",OFFSET('Budget Project 2'!$A$13,V81,0,ROWS(Personnel_2[]),1),0)+V81,999),IFERROR(MATCH("*PhD*",OFFSET('Budget Project 2'!$A$13,V81,0,ROWS(Personnel_2[]),1),0)+V81,999))&lt;ROWS(Personnel_2[]),MIN(IFERROR(MATCH("*PostDoc*",OFFSET('Budget Project 2'!$A$13,V81,0,ROWS(Personnel_2[]),1),0)+V81,999),IFERROR(MATCH("*PhD*",OFFSET('Budget Project 2'!$A$13,V81,0,ROWS(Personnel_2[]),1),0)+V81,999)),"")</f>
        <v/>
      </c>
      <c r="W82" s="253" t="str">
        <f ca="1">IFERROR(INDEX(Personnel_2[Category],V82),"")</f>
        <v/>
      </c>
      <c r="X82" s="253" t="str">
        <f ca="1">IFERROR(INDEX(Personnel_2[FTE],V82),"")</f>
        <v/>
      </c>
      <c r="Y82" s="254" t="str">
        <f ca="1">IFERROR(INDEX(Personnel_2[Months],V82),"")</f>
        <v/>
      </c>
      <c r="Z82"/>
      <c r="AA82" s="252" t="str">
        <f ca="1">IF(MIN(IFERROR(MATCH("*PostDoc*",OFFSET('Budget Project 3'!$A$13,AA81,0,ROWS(Personnel_3[]),1),0)+AA81,999),IFERROR(MATCH("*PhD*",OFFSET('Budget Project 3'!$A$13,AA81,0,ROWS(Personnel_3[]),1),0)+AA81,999))&lt;ROWS(Personnel_3[]),MIN(IFERROR(MATCH("*PostDoc*",OFFSET('Budget Project 3'!$A$13,AA81,0,ROWS(Personnel_3[]),1),0)+AA81,999),IFERROR(MATCH("*PhD*",OFFSET('Budget Project 3'!$A$13,AA81,0,ROWS(Personnel_3[]),1),0)+AA81,999)),"")</f>
        <v/>
      </c>
      <c r="AB82" s="253" t="str">
        <f ca="1">IFERROR(INDEX(Personnel_3[Category],AA82),"")</f>
        <v/>
      </c>
      <c r="AC82" s="253" t="str">
        <f ca="1">IFERROR(INDEX(Personnel_3[FTE],AA82),"")</f>
        <v/>
      </c>
      <c r="AD82" s="254" t="str">
        <f ca="1">IFERROR(INDEX(Personnel_3[Months],AA82),"")</f>
        <v/>
      </c>
      <c r="AE82"/>
      <c r="AF82"/>
      <c r="AG82"/>
      <c r="AH82"/>
      <c r="AI82"/>
      <c r="AJ82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0"/>
      <c r="CY82" s="40"/>
      <c r="CZ82" s="40"/>
      <c r="DA82" s="40"/>
      <c r="DB82" s="40"/>
      <c r="DC82" s="40"/>
      <c r="DD82" s="40"/>
      <c r="DE82" s="40"/>
      <c r="DF82" s="40"/>
    </row>
    <row r="83" spans="2:110" s="39" customFormat="1" ht="11.25" customHeight="1" outlineLevel="1" x14ac:dyDescent="0.25">
      <c r="B83" s="221" t="str">
        <f ca="1">IF(IFERROR(MATCH("*Other*",OFFSET('Budget Project 1'!$A$13,B82,0,ROWS(Personnel_1[]),1),0)+B82,999)&lt;ROWS(Personnel_1[]),IFERROR(MATCH("*Other*",OFFSET('Budget Project 1'!$A$13,B82,0,ROWS(Personnel_1[]),1),0)+B82,999),"")</f>
        <v/>
      </c>
      <c r="C83" s="173" t="str">
        <f ca="1">IFERROR(INDEX(Personnel_1[Amount],B83),"")</f>
        <v/>
      </c>
      <c r="D83" s="44"/>
      <c r="E83" s="221" t="str">
        <f ca="1">IF(MIN(IFERROR(MATCH("*PostDoc*",OFFSET('Budget Project 1'!$A$13,E82,0,ROWS(Personnel_1[]),1),0)+E82,999),IFERROR(MATCH("*PhD*",OFFSET('Budget Project 1'!$A$13,E82,0,ROWS(Personnel_1[]),1),0)+E82,999))&lt;ROWS(Personnel_1[]),MIN(IFERROR(MATCH("*PostDoc*",OFFSET('Budget Project 1'!$A$13,E82,0,ROWS(Personnel_1[]),1),0)+E82,999),IFERROR(MATCH("*PhD*",OFFSET('Budget Project 1'!$A$13,E82,0,ROWS(Personnel_1[]),1),0)+E82,999)),"")</f>
        <v/>
      </c>
      <c r="F83" s="177" t="str">
        <f ca="1">IFERROR(INDEX(Personnel_1[FTE],E83)*INDEX(Personnel_1[Months],E83)/12,"")</f>
        <v/>
      </c>
      <c r="G83" s="233"/>
      <c r="H83" s="235" t="str">
        <f ca="1">IF(IFERROR(MATCH("*researcher*",OFFSET('Budget Project 1'!$A$41,H82,0,ROWS(pers_other_inst[]),1),0)+H82,999)&lt;ROWS(pers_other_inst[]),IFERROR(MATCH("*researcher*",OFFSET('Budget Project 1'!$A$41,H82,0,ROWS(pers_other_inst[]),1),0)+H82,999),"")</f>
        <v/>
      </c>
      <c r="I83" s="241" t="str">
        <f ca="1">IF(ISERROR(IF(AND(INDEX(pers_other_inst[Months],H83)&gt;=pers_oi_min_months,INDEX(pers_other_inst[Total '#hours],H83)/INDEX(pers_other_inst[Months],H83)*12/pers_other_nrhours_year&gt;=pers_oi_minFTE)=TRUE,INDEX(pers_other_inst[Months],H83)/12,0)),"",IF(AND(INDEX(pers_other_inst[Months],H83)&gt;=pers_oi_min_months,INDEX(pers_other_inst[Total '#hours],H83)/INDEX(pers_other_inst[Months],H83)*12/pers_other_nrhours_year&gt;=pers_oi_minFTE)=TRUE,INDEX(pers_other_inst[Months],H83)/12,""))</f>
        <v/>
      </c>
      <c r="J83" s="233"/>
      <c r="K83" s="221" t="str">
        <f ca="1">IF(IFERROR(MATCH("*Non-scientific*",OFFSET('Budget Project 1'!$A$13,K82,0,ROWS(Personnel_1[]),1),0)+K82,999)&lt;ROWS(Personnel_1[]),IFERROR(MATCH("*Non-scientific*",OFFSET('Budget Project 1'!$A$13,K82,0,ROWS(Personnel_1[]),1),0)+K82,999),"")</f>
        <v/>
      </c>
      <c r="L83" s="173" t="str">
        <f ca="1">IFERROR(INDEX(Personnel_1[Amount],K83),"")</f>
        <v/>
      </c>
      <c r="M83"/>
      <c r="N83" s="221" t="str">
        <f ca="1">IF(IFERROR(MATCH("*leave*",OFFSET('Budget Project 1'!$A$13,N82,0,ROWS(Personnel_1[]),1),0)+N82,999)&lt;ROWS(Personnel_1[]),IFERROR(MATCH("*leave*",OFFSET('Budget Project 1'!$A$13,N82,0,ROWS(Personnel_1[]),1),0)+N82,999),"")</f>
        <v/>
      </c>
      <c r="O83" s="228" t="str">
        <f ca="1">IFERROR(INDEX(Personnel_1[Months],N83)*INDEX(Personnel_1[FTE],N83),"")</f>
        <v/>
      </c>
      <c r="P83"/>
      <c r="Q83" s="252" t="str">
        <f ca="1">IF(MIN(IFERROR(MATCH("*PostDoc*",OFFSET('Budget Project 1'!$A$13,E82,0,ROWS(Personnel_1[]),1),0)+E82,999),IFERROR(MATCH("*PhD*",OFFSET('Budget Project 1'!$A$13,E82,0,ROWS(Personnel_1[]),1),0)+E82,999))&lt;ROWS(Personnel_1[]),MIN(IFERROR(MATCH("*PostDoc*",OFFSET('Budget Project 1'!$A$13,E82,0,ROWS(Personnel_1[]),1),0)+E82,999),IFERROR(MATCH("*PhD*",OFFSET('Budget Project 1'!$A$13,E82,0,ROWS(Personnel_1[]),1),0)+E82,999)),"")</f>
        <v/>
      </c>
      <c r="R83" s="253" t="str">
        <f ca="1">IFERROR(INDEX(Personnel_1[Category],Q83),"")</f>
        <v/>
      </c>
      <c r="S83" s="253" t="str">
        <f ca="1">IFERROR(INDEX(Personnel_1[FTE],Q83),"")</f>
        <v/>
      </c>
      <c r="T83" s="254" t="str">
        <f ca="1">IFERROR(INDEX(Personnel_1[Months],Q83),"")</f>
        <v/>
      </c>
      <c r="U83"/>
      <c r="V83" s="252" t="str">
        <f ca="1">IF(MIN(IFERROR(MATCH("*PostDoc*",OFFSET('Budget Project 2'!$A$13,V82,0,ROWS(Personnel_2[]),1),0)+V82,999),IFERROR(MATCH("*PhD*",OFFSET('Budget Project 2'!$A$13,V82,0,ROWS(Personnel_2[]),1),0)+V82,999))&lt;ROWS(Personnel_2[]),MIN(IFERROR(MATCH("*PostDoc*",OFFSET('Budget Project 2'!$A$13,V82,0,ROWS(Personnel_2[]),1),0)+V82,999),IFERROR(MATCH("*PhD*",OFFSET('Budget Project 2'!$A$13,V82,0,ROWS(Personnel_2[]),1),0)+V82,999)),"")</f>
        <v/>
      </c>
      <c r="W83" s="253" t="str">
        <f ca="1">IFERROR(INDEX(Personnel_2[Category],V83),"")</f>
        <v/>
      </c>
      <c r="X83" s="253" t="str">
        <f ca="1">IFERROR(INDEX(Personnel_2[FTE],V83),"")</f>
        <v/>
      </c>
      <c r="Y83" s="254" t="str">
        <f ca="1">IFERROR(INDEX(Personnel_2[Months],V83),"")</f>
        <v/>
      </c>
      <c r="Z83"/>
      <c r="AA83" s="252" t="str">
        <f ca="1">IF(MIN(IFERROR(MATCH("*PostDoc*",OFFSET('Budget Project 3'!$A$13,AA82,0,ROWS(Personnel_3[]),1),0)+AA82,999),IFERROR(MATCH("*PhD*",OFFSET('Budget Project 3'!$A$13,AA82,0,ROWS(Personnel_3[]),1),0)+AA82,999))&lt;ROWS(Personnel_3[]),MIN(IFERROR(MATCH("*PostDoc*",OFFSET('Budget Project 3'!$A$13,AA82,0,ROWS(Personnel_3[]),1),0)+AA82,999),IFERROR(MATCH("*PhD*",OFFSET('Budget Project 3'!$A$13,AA82,0,ROWS(Personnel_3[]),1),0)+AA82,999)),"")</f>
        <v/>
      </c>
      <c r="AB83" s="253" t="str">
        <f ca="1">IFERROR(INDEX(Personnel_3[Category],AA83),"")</f>
        <v/>
      </c>
      <c r="AC83" s="253" t="str">
        <f ca="1">IFERROR(INDEX(Personnel_3[FTE],AA83),"")</f>
        <v/>
      </c>
      <c r="AD83" s="254" t="str">
        <f ca="1">IFERROR(INDEX(Personnel_3[Months],AA83),"")</f>
        <v/>
      </c>
      <c r="AE83"/>
      <c r="AF83"/>
      <c r="AG83"/>
      <c r="AH83"/>
      <c r="AI83"/>
      <c r="AJ83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0"/>
      <c r="CY83" s="40"/>
      <c r="CZ83" s="40"/>
      <c r="DA83" s="40"/>
      <c r="DB83" s="40"/>
      <c r="DC83" s="40"/>
      <c r="DD83" s="40"/>
      <c r="DE83" s="40"/>
      <c r="DF83" s="40"/>
    </row>
    <row r="84" spans="2:110" s="39" customFormat="1" ht="11.25" customHeight="1" outlineLevel="1" x14ac:dyDescent="0.25">
      <c r="B84" s="221" t="str">
        <f ca="1">IF(IFERROR(MATCH("*Other*",OFFSET('Budget Project 1'!$A$13,B83,0,ROWS(Personnel_1[]),1),0)+B83,999)&lt;ROWS(Personnel_1[]),IFERROR(MATCH("*Other*",OFFSET('Budget Project 1'!$A$13,B83,0,ROWS(Personnel_1[]),1),0)+B83,999),"")</f>
        <v/>
      </c>
      <c r="C84" s="173" t="str">
        <f ca="1">IFERROR(INDEX(Personnel_1[Amount],B84),"")</f>
        <v/>
      </c>
      <c r="D84" s="44"/>
      <c r="E84" s="221" t="str">
        <f ca="1">IF(MIN(IFERROR(MATCH("*PostDoc*",OFFSET('Budget Project 1'!$A$13,E83,0,ROWS(Personnel_1[]),1),0)+E83,999),IFERROR(MATCH("*PhD*",OFFSET('Budget Project 1'!$A$13,E83,0,ROWS(Personnel_1[]),1),0)+E83,999))&lt;ROWS(Personnel_1[]),MIN(IFERROR(MATCH("*PostDoc*",OFFSET('Budget Project 1'!$A$13,E83,0,ROWS(Personnel_1[]),1),0)+E83,999),IFERROR(MATCH("*PhD*",OFFSET('Budget Project 1'!$A$13,E83,0,ROWS(Personnel_1[]),1),0)+E83,999)),"")</f>
        <v/>
      </c>
      <c r="F84" s="177" t="str">
        <f ca="1">IFERROR(INDEX(Personnel_1[FTE],E84)*INDEX(Personnel_1[Months],E84)/12,"")</f>
        <v/>
      </c>
      <c r="G84" s="233"/>
      <c r="H84" s="235" t="str">
        <f ca="1">IF(IFERROR(MATCH("*researcher*",OFFSET('Budget Project 1'!$A$41,H83,0,ROWS(pers_other_inst[]),1),0)+H83,999)&lt;ROWS(pers_other_inst[]),IFERROR(MATCH("*researcher*",OFFSET('Budget Project 1'!$A$41,H83,0,ROWS(pers_other_inst[]),1),0)+H83,999),"")</f>
        <v/>
      </c>
      <c r="I84" s="241" t="str">
        <f ca="1">IF(ISERROR(IF(AND(INDEX(pers_other_inst[Months],H84)&gt;=pers_oi_min_months,INDEX(pers_other_inst[Total '#hours],H84)/INDEX(pers_other_inst[Months],H84)*12/pers_other_nrhours_year&gt;=pers_oi_minFTE)=TRUE,INDEX(pers_other_inst[Months],H84)/12,0)),"",IF(AND(INDEX(pers_other_inst[Months],H84)&gt;=pers_oi_min_months,INDEX(pers_other_inst[Total '#hours],H84)/INDEX(pers_other_inst[Months],H84)*12/pers_other_nrhours_year&gt;=pers_oi_minFTE)=TRUE,INDEX(pers_other_inst[Months],H84)/12,""))</f>
        <v/>
      </c>
      <c r="J84" s="233"/>
      <c r="K84" s="221" t="str">
        <f ca="1">IF(IFERROR(MATCH("*Non-scientific*",OFFSET('Budget Project 1'!$A$13,K83,0,ROWS(Personnel_1[]),1),0)+K83,999)&lt;ROWS(Personnel_1[]),IFERROR(MATCH("*Non-scientific*",OFFSET('Budget Project 1'!$A$13,K83,0,ROWS(Personnel_1[]),1),0)+K83,999),"")</f>
        <v/>
      </c>
      <c r="L84" s="173" t="str">
        <f ca="1">IFERROR(INDEX(Personnel_1[Amount],K84),"")</f>
        <v/>
      </c>
      <c r="M84"/>
      <c r="N84" s="221" t="str">
        <f ca="1">IF(IFERROR(MATCH("*leave*",OFFSET('Budget Project 1'!$A$13,N83,0,ROWS(Personnel_1[]),1),0)+N83,999)&lt;ROWS(Personnel_1[]),IFERROR(MATCH("*leave*",OFFSET('Budget Project 1'!$A$13,N83,0,ROWS(Personnel_1[]),1),0)+N83,999),"")</f>
        <v/>
      </c>
      <c r="O84" s="228" t="str">
        <f ca="1">IFERROR(INDEX(Personnel_1[Months],N84)*INDEX(Personnel_1[FTE],N84),"")</f>
        <v/>
      </c>
      <c r="P84"/>
      <c r="Q84" s="252" t="str">
        <f ca="1">IF(MIN(IFERROR(MATCH("*PostDoc*",OFFSET('Budget Project 1'!$A$13,E83,0,ROWS(Personnel_1[]),1),0)+E83,999),IFERROR(MATCH("*PhD*",OFFSET('Budget Project 1'!$A$13,E83,0,ROWS(Personnel_1[]),1),0)+E83,999))&lt;ROWS(Personnel_1[]),MIN(IFERROR(MATCH("*PostDoc*",OFFSET('Budget Project 1'!$A$13,E83,0,ROWS(Personnel_1[]),1),0)+E83,999),IFERROR(MATCH("*PhD*",OFFSET('Budget Project 1'!$A$13,E83,0,ROWS(Personnel_1[]),1),0)+E83,999)),"")</f>
        <v/>
      </c>
      <c r="R84" s="253" t="str">
        <f ca="1">IFERROR(INDEX(Personnel_1[Category],Q84),"")</f>
        <v/>
      </c>
      <c r="S84" s="253" t="str">
        <f ca="1">IFERROR(INDEX(Personnel_1[FTE],Q84),"")</f>
        <v/>
      </c>
      <c r="T84" s="254" t="str">
        <f ca="1">IFERROR(INDEX(Personnel_1[Months],Q84),"")</f>
        <v/>
      </c>
      <c r="U84"/>
      <c r="V84" s="252" t="str">
        <f ca="1">IF(MIN(IFERROR(MATCH("*PostDoc*",OFFSET('Budget Project 2'!$A$13,V83,0,ROWS(Personnel_2[]),1),0)+V83,999),IFERROR(MATCH("*PhD*",OFFSET('Budget Project 2'!$A$13,V83,0,ROWS(Personnel_2[]),1),0)+V83,999))&lt;ROWS(Personnel_2[]),MIN(IFERROR(MATCH("*PostDoc*",OFFSET('Budget Project 2'!$A$13,V83,0,ROWS(Personnel_2[]),1),0)+V83,999),IFERROR(MATCH("*PhD*",OFFSET('Budget Project 2'!$A$13,V83,0,ROWS(Personnel_2[]),1),0)+V83,999)),"")</f>
        <v/>
      </c>
      <c r="W84" s="253" t="str">
        <f ca="1">IFERROR(INDEX(Personnel_2[Category],V84),"")</f>
        <v/>
      </c>
      <c r="X84" s="253" t="str">
        <f ca="1">IFERROR(INDEX(Personnel_2[FTE],V84),"")</f>
        <v/>
      </c>
      <c r="Y84" s="254" t="str">
        <f ca="1">IFERROR(INDEX(Personnel_2[Months],V84),"")</f>
        <v/>
      </c>
      <c r="Z84"/>
      <c r="AA84" s="252" t="str">
        <f ca="1">IF(MIN(IFERROR(MATCH("*PostDoc*",OFFSET('Budget Project 3'!$A$13,AA83,0,ROWS(Personnel_3[]),1),0)+AA83,999),IFERROR(MATCH("*PhD*",OFFSET('Budget Project 3'!$A$13,AA83,0,ROWS(Personnel_3[]),1),0)+AA83,999))&lt;ROWS(Personnel_3[]),MIN(IFERROR(MATCH("*PostDoc*",OFFSET('Budget Project 3'!$A$13,AA83,0,ROWS(Personnel_3[]),1),0)+AA83,999),IFERROR(MATCH("*PhD*",OFFSET('Budget Project 3'!$A$13,AA83,0,ROWS(Personnel_3[]),1),0)+AA83,999)),"")</f>
        <v/>
      </c>
      <c r="AB84" s="253" t="str">
        <f ca="1">IFERROR(INDEX(Personnel_3[Category],AA84),"")</f>
        <v/>
      </c>
      <c r="AC84" s="253" t="str">
        <f ca="1">IFERROR(INDEX(Personnel_3[FTE],AA84),"")</f>
        <v/>
      </c>
      <c r="AD84" s="254" t="str">
        <f ca="1">IFERROR(INDEX(Personnel_3[Months],AA84),"")</f>
        <v/>
      </c>
      <c r="AE84"/>
      <c r="AF84"/>
      <c r="AG84"/>
      <c r="AH84"/>
      <c r="AI84"/>
      <c r="AJ8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0"/>
      <c r="CY84" s="40"/>
      <c r="CZ84" s="40"/>
      <c r="DA84" s="40"/>
      <c r="DB84" s="40"/>
      <c r="DC84" s="40"/>
      <c r="DD84" s="40"/>
      <c r="DE84" s="40"/>
      <c r="DF84" s="40"/>
    </row>
    <row r="85" spans="2:110" s="39" customFormat="1" ht="11.25" customHeight="1" outlineLevel="1" x14ac:dyDescent="0.25">
      <c r="B85" s="221" t="str">
        <f ca="1">IF(IFERROR(MATCH("*Other*",OFFSET('Budget Project 1'!$A$13,B84,0,ROWS(Personnel_1[]),1),0)+B84,999)&lt;ROWS(Personnel_1[]),IFERROR(MATCH("*Other*",OFFSET('Budget Project 1'!$A$13,B84,0,ROWS(Personnel_1[]),1),0)+B84,999),"")</f>
        <v/>
      </c>
      <c r="C85" s="173" t="str">
        <f ca="1">IFERROR(INDEX(Personnel_1[Amount],B85),"")</f>
        <v/>
      </c>
      <c r="D85" s="44"/>
      <c r="E85" s="221" t="str">
        <f ca="1">IF(MIN(IFERROR(MATCH("*PostDoc*",OFFSET('Budget Project 1'!$A$13,E84,0,ROWS(Personnel_1[]),1),0)+E84,999),IFERROR(MATCH("*PhD*",OFFSET('Budget Project 1'!$A$13,E84,0,ROWS(Personnel_1[]),1),0)+E84,999))&lt;ROWS(Personnel_1[]),MIN(IFERROR(MATCH("*PostDoc*",OFFSET('Budget Project 1'!$A$13,E84,0,ROWS(Personnel_1[]),1),0)+E84,999),IFERROR(MATCH("*PhD*",OFFSET('Budget Project 1'!$A$13,E84,0,ROWS(Personnel_1[]),1),0)+E84,999)),"")</f>
        <v/>
      </c>
      <c r="F85" s="177" t="str">
        <f ca="1">IFERROR(INDEX(Personnel_1[FTE],E85)*INDEX(Personnel_1[Months],E85)/12,"")</f>
        <v/>
      </c>
      <c r="G85" s="233"/>
      <c r="H85" s="235" t="str">
        <f ca="1">IF(IFERROR(MATCH("*researcher*",OFFSET('Budget Project 1'!$A$41,H84,0,ROWS(pers_other_inst[]),1),0)+H84,999)&lt;ROWS(pers_other_inst[]),IFERROR(MATCH("*researcher*",OFFSET('Budget Project 1'!$A$41,H84,0,ROWS(pers_other_inst[]),1),0)+H84,999),"")</f>
        <v/>
      </c>
      <c r="I85" s="241" t="str">
        <f ca="1">IF(ISERROR(IF(AND(INDEX(pers_other_inst[Months],H85)&gt;=pers_oi_min_months,INDEX(pers_other_inst[Total '#hours],H85)/INDEX(pers_other_inst[Months],H85)*12/pers_other_nrhours_year&gt;=pers_oi_minFTE)=TRUE,INDEX(pers_other_inst[Months],H85)/12,0)),"",IF(AND(INDEX(pers_other_inst[Months],H85)&gt;=pers_oi_min_months,INDEX(pers_other_inst[Total '#hours],H85)/INDEX(pers_other_inst[Months],H85)*12/pers_other_nrhours_year&gt;=pers_oi_minFTE)=TRUE,INDEX(pers_other_inst[Months],H85)/12,""))</f>
        <v/>
      </c>
      <c r="J85" s="233"/>
      <c r="K85" s="221" t="str">
        <f ca="1">IF(IFERROR(MATCH("*Non-scientific*",OFFSET('Budget Project 1'!$A$13,K84,0,ROWS(Personnel_1[]),1),0)+K84,999)&lt;ROWS(Personnel_1[]),IFERROR(MATCH("*Non-scientific*",OFFSET('Budget Project 1'!$A$13,K84,0,ROWS(Personnel_1[]),1),0)+K84,999),"")</f>
        <v/>
      </c>
      <c r="L85" s="173" t="str">
        <f ca="1">IFERROR(INDEX(Personnel_1[Amount],K85),"")</f>
        <v/>
      </c>
      <c r="M85"/>
      <c r="N85" s="221" t="str">
        <f ca="1">IF(IFERROR(MATCH("*leave*",OFFSET('Budget Project 1'!$A$13,N84,0,ROWS(Personnel_1[]),1),0)+N84,999)&lt;ROWS(Personnel_1[]),IFERROR(MATCH("*leave*",OFFSET('Budget Project 1'!$A$13,N84,0,ROWS(Personnel_1[]),1),0)+N84,999),"")</f>
        <v/>
      </c>
      <c r="O85" s="228" t="str">
        <f ca="1">IFERROR(INDEX(Personnel_1[Months],N85)*INDEX(Personnel_1[FTE],N85),"")</f>
        <v/>
      </c>
      <c r="P85"/>
      <c r="Q85" s="252" t="str">
        <f ca="1">IF(MIN(IFERROR(MATCH("*PostDoc*",OFFSET('Budget Project 1'!$A$13,E84,0,ROWS(Personnel_1[]),1),0)+E84,999),IFERROR(MATCH("*PhD*",OFFSET('Budget Project 1'!$A$13,E84,0,ROWS(Personnel_1[]),1),0)+E84,999))&lt;ROWS(Personnel_1[]),MIN(IFERROR(MATCH("*PostDoc*",OFFSET('Budget Project 1'!$A$13,E84,0,ROWS(Personnel_1[]),1),0)+E84,999),IFERROR(MATCH("*PhD*",OFFSET('Budget Project 1'!$A$13,E84,0,ROWS(Personnel_1[]),1),0)+E84,999)),"")</f>
        <v/>
      </c>
      <c r="R85" s="253" t="str">
        <f ca="1">IFERROR(INDEX(Personnel_1[Category],Q85),"")</f>
        <v/>
      </c>
      <c r="S85" s="253" t="str">
        <f ca="1">IFERROR(INDEX(Personnel_1[FTE],Q85),"")</f>
        <v/>
      </c>
      <c r="T85" s="254" t="str">
        <f ca="1">IFERROR(INDEX(Personnel_1[Months],Q85),"")</f>
        <v/>
      </c>
      <c r="U85"/>
      <c r="V85" s="252" t="str">
        <f ca="1">IF(MIN(IFERROR(MATCH("*PostDoc*",OFFSET('Budget Project 2'!$A$13,V84,0,ROWS(Personnel_2[]),1),0)+V84,999),IFERROR(MATCH("*PhD*",OFFSET('Budget Project 2'!$A$13,V84,0,ROWS(Personnel_2[]),1),0)+V84,999))&lt;ROWS(Personnel_2[]),MIN(IFERROR(MATCH("*PostDoc*",OFFSET('Budget Project 2'!$A$13,V84,0,ROWS(Personnel_2[]),1),0)+V84,999),IFERROR(MATCH("*PhD*",OFFSET('Budget Project 2'!$A$13,V84,0,ROWS(Personnel_2[]),1),0)+V84,999)),"")</f>
        <v/>
      </c>
      <c r="W85" s="253" t="str">
        <f ca="1">IFERROR(INDEX(Personnel_2[Category],V85),"")</f>
        <v/>
      </c>
      <c r="X85" s="253" t="str">
        <f ca="1">IFERROR(INDEX(Personnel_2[FTE],V85),"")</f>
        <v/>
      </c>
      <c r="Y85" s="254" t="str">
        <f ca="1">IFERROR(INDEX(Personnel_2[Months],V85),"")</f>
        <v/>
      </c>
      <c r="Z85"/>
      <c r="AA85" s="252" t="str">
        <f ca="1">IF(MIN(IFERROR(MATCH("*PostDoc*",OFFSET('Budget Project 3'!$A$13,AA84,0,ROWS(Personnel_3[]),1),0)+AA84,999),IFERROR(MATCH("*PhD*",OFFSET('Budget Project 3'!$A$13,AA84,0,ROWS(Personnel_3[]),1),0)+AA84,999))&lt;ROWS(Personnel_3[]),MIN(IFERROR(MATCH("*PostDoc*",OFFSET('Budget Project 3'!$A$13,AA84,0,ROWS(Personnel_3[]),1),0)+AA84,999),IFERROR(MATCH("*PhD*",OFFSET('Budget Project 3'!$A$13,AA84,0,ROWS(Personnel_3[]),1),0)+AA84,999)),"")</f>
        <v/>
      </c>
      <c r="AB85" s="253" t="str">
        <f ca="1">IFERROR(INDEX(Personnel_3[Category],AA85),"")</f>
        <v/>
      </c>
      <c r="AC85" s="253" t="str">
        <f ca="1">IFERROR(INDEX(Personnel_3[FTE],AA85),"")</f>
        <v/>
      </c>
      <c r="AD85" s="254" t="str">
        <f ca="1">IFERROR(INDEX(Personnel_3[Months],AA85),"")</f>
        <v/>
      </c>
      <c r="AE85"/>
      <c r="AF85"/>
      <c r="AG85"/>
      <c r="AH85"/>
      <c r="AI85"/>
      <c r="AJ85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0"/>
      <c r="CY85" s="40"/>
      <c r="CZ85" s="40"/>
      <c r="DA85" s="40"/>
      <c r="DB85" s="40"/>
      <c r="DC85" s="40"/>
      <c r="DD85" s="40"/>
      <c r="DE85" s="40"/>
      <c r="DF85" s="40"/>
    </row>
    <row r="86" spans="2:110" s="39" customFormat="1" ht="11.25" customHeight="1" outlineLevel="1" x14ac:dyDescent="0.25">
      <c r="B86" s="221" t="str">
        <f ca="1">IF(IFERROR(MATCH("*Other*",OFFSET('Budget Project 1'!$A$13,B85,0,ROWS(Personnel_1[]),1),0)+B85,999)&lt;ROWS(Personnel_1[]),IFERROR(MATCH("*Other*",OFFSET('Budget Project 1'!$A$13,B85,0,ROWS(Personnel_1[]),1),0)+B85,999),"")</f>
        <v/>
      </c>
      <c r="C86" s="173" t="str">
        <f ca="1">IFERROR(INDEX(Personnel_1[Amount],B86),"")</f>
        <v/>
      </c>
      <c r="D86" s="44"/>
      <c r="E86" s="221" t="str">
        <f ca="1">IF(MIN(IFERROR(MATCH("*PostDoc*",OFFSET('Budget Project 1'!$A$13,E85,0,ROWS(Personnel_1[]),1),0)+E85,999),IFERROR(MATCH("*PhD*",OFFSET('Budget Project 1'!$A$13,E85,0,ROWS(Personnel_1[]),1),0)+E85,999))&lt;ROWS(Personnel_1[]),MIN(IFERROR(MATCH("*PostDoc*",OFFSET('Budget Project 1'!$A$13,E85,0,ROWS(Personnel_1[]),1),0)+E85,999),IFERROR(MATCH("*PhD*",OFFSET('Budget Project 1'!$A$13,E85,0,ROWS(Personnel_1[]),1),0)+E85,999)),"")</f>
        <v/>
      </c>
      <c r="F86" s="177" t="str">
        <f ca="1">IFERROR(INDEX(Personnel_1[FTE],E86)*INDEX(Personnel_1[Months],E86)/12,"")</f>
        <v/>
      </c>
      <c r="G86" s="233"/>
      <c r="H86" s="235" t="str">
        <f ca="1">IF(IFERROR(MATCH("*researcher*",OFFSET('Budget Project 1'!$A$41,H85,0,ROWS(pers_other_inst[]),1),0)+H85,999)&lt;ROWS(pers_other_inst[]),IFERROR(MATCH("*researcher*",OFFSET('Budget Project 1'!$A$41,H85,0,ROWS(pers_other_inst[]),1),0)+H85,999),"")</f>
        <v/>
      </c>
      <c r="I86" s="241" t="str">
        <f ca="1">IF(ISERROR(IF(AND(INDEX(pers_other_inst[Months],H86)&gt;=pers_oi_min_months,INDEX(pers_other_inst[Total '#hours],H86)/INDEX(pers_other_inst[Months],H86)*12/pers_other_nrhours_year&gt;=pers_oi_minFTE)=TRUE,INDEX(pers_other_inst[Months],H86)/12,0)),"",IF(AND(INDEX(pers_other_inst[Months],H86)&gt;=pers_oi_min_months,INDEX(pers_other_inst[Total '#hours],H86)/INDEX(pers_other_inst[Months],H86)*12/pers_other_nrhours_year&gt;=pers_oi_minFTE)=TRUE,INDEX(pers_other_inst[Months],H86)/12,""))</f>
        <v/>
      </c>
      <c r="J86" s="233"/>
      <c r="K86" s="221" t="str">
        <f ca="1">IF(IFERROR(MATCH("*Non-scientific*",OFFSET('Budget Project 1'!$A$13,K85,0,ROWS(Personnel_1[]),1),0)+K85,999)&lt;ROWS(Personnel_1[]),IFERROR(MATCH("*Non-scientific*",OFFSET('Budget Project 1'!$A$13,K85,0,ROWS(Personnel_1[]),1),0)+K85,999),"")</f>
        <v/>
      </c>
      <c r="L86" s="173" t="str">
        <f ca="1">IFERROR(INDEX(Personnel_1[Amount],K86),"")</f>
        <v/>
      </c>
      <c r="M86"/>
      <c r="N86" s="221" t="str">
        <f ca="1">IF(IFERROR(MATCH("*leave*",OFFSET('Budget Project 1'!$A$13,N85,0,ROWS(Personnel_1[]),1),0)+N85,999)&lt;ROWS(Personnel_1[]),IFERROR(MATCH("*leave*",OFFSET('Budget Project 1'!$A$13,N85,0,ROWS(Personnel_1[]),1),0)+N85,999),"")</f>
        <v/>
      </c>
      <c r="O86" s="228" t="str">
        <f ca="1">IFERROR(INDEX(Personnel_1[Months],N86)*INDEX(Personnel_1[FTE],N86),"")</f>
        <v/>
      </c>
      <c r="P86"/>
      <c r="Q86" s="252" t="str">
        <f ca="1">IF(MIN(IFERROR(MATCH("*PostDoc*",OFFSET('Budget Project 1'!$A$13,E85,0,ROWS(Personnel_1[]),1),0)+E85,999),IFERROR(MATCH("*PhD*",OFFSET('Budget Project 1'!$A$13,E85,0,ROWS(Personnel_1[]),1),0)+E85,999))&lt;ROWS(Personnel_1[]),MIN(IFERROR(MATCH("*PostDoc*",OFFSET('Budget Project 1'!$A$13,E85,0,ROWS(Personnel_1[]),1),0)+E85,999),IFERROR(MATCH("*PhD*",OFFSET('Budget Project 1'!$A$13,E85,0,ROWS(Personnel_1[]),1),0)+E85,999)),"")</f>
        <v/>
      </c>
      <c r="R86" s="253" t="str">
        <f ca="1">IFERROR(INDEX(Personnel_1[Category],Q86),"")</f>
        <v/>
      </c>
      <c r="S86" s="253" t="str">
        <f ca="1">IFERROR(INDEX(Personnel_1[FTE],Q86),"")</f>
        <v/>
      </c>
      <c r="T86" s="254" t="str">
        <f ca="1">IFERROR(INDEX(Personnel_1[Months],Q86),"")</f>
        <v/>
      </c>
      <c r="U86"/>
      <c r="V86" s="252" t="str">
        <f ca="1">IF(MIN(IFERROR(MATCH("*PostDoc*",OFFSET('Budget Project 2'!$A$13,V85,0,ROWS(Personnel_2[]),1),0)+V85,999),IFERROR(MATCH("*PhD*",OFFSET('Budget Project 2'!$A$13,V85,0,ROWS(Personnel_2[]),1),0)+V85,999))&lt;ROWS(Personnel_2[]),MIN(IFERROR(MATCH("*PostDoc*",OFFSET('Budget Project 2'!$A$13,V85,0,ROWS(Personnel_2[]),1),0)+V85,999),IFERROR(MATCH("*PhD*",OFFSET('Budget Project 2'!$A$13,V85,0,ROWS(Personnel_2[]),1),0)+V85,999)),"")</f>
        <v/>
      </c>
      <c r="W86" s="253" t="str">
        <f ca="1">IFERROR(INDEX(Personnel_2[Category],V86),"")</f>
        <v/>
      </c>
      <c r="X86" s="253" t="str">
        <f ca="1">IFERROR(INDEX(Personnel_2[FTE],V86),"")</f>
        <v/>
      </c>
      <c r="Y86" s="254" t="str">
        <f ca="1">IFERROR(INDEX(Personnel_2[Months],V86),"")</f>
        <v/>
      </c>
      <c r="Z86"/>
      <c r="AA86" s="252" t="str">
        <f ca="1">IF(MIN(IFERROR(MATCH("*PostDoc*",OFFSET('Budget Project 3'!$A$13,AA85,0,ROWS(Personnel_3[]),1),0)+AA85,999),IFERROR(MATCH("*PhD*",OFFSET('Budget Project 3'!$A$13,AA85,0,ROWS(Personnel_3[]),1),0)+AA85,999))&lt;ROWS(Personnel_3[]),MIN(IFERROR(MATCH("*PostDoc*",OFFSET('Budget Project 3'!$A$13,AA85,0,ROWS(Personnel_3[]),1),0)+AA85,999),IFERROR(MATCH("*PhD*",OFFSET('Budget Project 3'!$A$13,AA85,0,ROWS(Personnel_3[]),1),0)+AA85,999)),"")</f>
        <v/>
      </c>
      <c r="AB86" s="253" t="str">
        <f ca="1">IFERROR(INDEX(Personnel_3[Category],AA86),"")</f>
        <v/>
      </c>
      <c r="AC86" s="253" t="str">
        <f ca="1">IFERROR(INDEX(Personnel_3[FTE],AA86),"")</f>
        <v/>
      </c>
      <c r="AD86" s="254" t="str">
        <f ca="1">IFERROR(INDEX(Personnel_3[Months],AA86),"")</f>
        <v/>
      </c>
      <c r="AE86"/>
      <c r="AF86"/>
      <c r="AG86"/>
      <c r="AH86"/>
      <c r="AI86"/>
      <c r="AJ86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0"/>
      <c r="CY86" s="40"/>
      <c r="CZ86" s="40"/>
      <c r="DA86" s="40"/>
      <c r="DB86" s="40"/>
      <c r="DC86" s="40"/>
      <c r="DD86" s="40"/>
      <c r="DE86" s="40"/>
      <c r="DF86" s="40"/>
    </row>
    <row r="87" spans="2:110" s="39" customFormat="1" ht="11.25" customHeight="1" outlineLevel="1" x14ac:dyDescent="0.25">
      <c r="B87" s="221" t="str">
        <f ca="1">IF(IFERROR(MATCH("*Other*",OFFSET('Budget Project 1'!$A$13,B86,0,ROWS(Personnel_1[]),1),0)+B86,999)&lt;ROWS(Personnel_1[]),IFERROR(MATCH("*Other*",OFFSET('Budget Project 1'!$A$13,B86,0,ROWS(Personnel_1[]),1),0)+B86,999),"")</f>
        <v/>
      </c>
      <c r="C87" s="173" t="str">
        <f ca="1">IFERROR(INDEX(Personnel_1[Amount],B87),"")</f>
        <v/>
      </c>
      <c r="D87" s="44"/>
      <c r="E87" s="221" t="str">
        <f ca="1">IF(MIN(IFERROR(MATCH("*PostDoc*",OFFSET('Budget Project 1'!$A$13,E86,0,ROWS(Personnel_1[]),1),0)+E86,999),IFERROR(MATCH("*PhD*",OFFSET('Budget Project 1'!$A$13,E86,0,ROWS(Personnel_1[]),1),0)+E86,999))&lt;ROWS(Personnel_1[]),MIN(IFERROR(MATCH("*PostDoc*",OFFSET('Budget Project 1'!$A$13,E86,0,ROWS(Personnel_1[]),1),0)+E86,999),IFERROR(MATCH("*PhD*",OFFSET('Budget Project 1'!$A$13,E86,0,ROWS(Personnel_1[]),1),0)+E86,999)),"")</f>
        <v/>
      </c>
      <c r="F87" s="177" t="str">
        <f ca="1">IFERROR(INDEX(Personnel_1[FTE],E87)*INDEX(Personnel_1[Months],E87)/12,"")</f>
        <v/>
      </c>
      <c r="G87" s="233"/>
      <c r="H87" s="235" t="str">
        <f ca="1">IF(IFERROR(MATCH("*researcher*",OFFSET('Budget Project 1'!$A$41,H86,0,ROWS(pers_other_inst[]),1),0)+H86,999)&lt;ROWS(pers_other_inst[]),IFERROR(MATCH("*researcher*",OFFSET('Budget Project 1'!$A$41,H86,0,ROWS(pers_other_inst[]),1),0)+H86,999),"")</f>
        <v/>
      </c>
      <c r="I87" s="241" t="str">
        <f ca="1">IF(ISERROR(IF(AND(INDEX(pers_other_inst[Months],H87)&gt;=pers_oi_min_months,INDEX(pers_other_inst[Total '#hours],H87)/INDEX(pers_other_inst[Months],H87)*12/pers_other_nrhours_year&gt;=pers_oi_minFTE)=TRUE,INDEX(pers_other_inst[Months],H87)/12,0)),"",IF(AND(INDEX(pers_other_inst[Months],H87)&gt;=pers_oi_min_months,INDEX(pers_other_inst[Total '#hours],H87)/INDEX(pers_other_inst[Months],H87)*12/pers_other_nrhours_year&gt;=pers_oi_minFTE)=TRUE,INDEX(pers_other_inst[Months],H87)/12,""))</f>
        <v/>
      </c>
      <c r="J87" s="233"/>
      <c r="K87" s="221" t="str">
        <f ca="1">IF(IFERROR(MATCH("*Non-scientific*",OFFSET('Budget Project 1'!$A$13,K86,0,ROWS(Personnel_1[]),1),0)+K86,999)&lt;ROWS(Personnel_1[]),IFERROR(MATCH("*Non-scientific*",OFFSET('Budget Project 1'!$A$13,K86,0,ROWS(Personnel_1[]),1),0)+K86,999),"")</f>
        <v/>
      </c>
      <c r="L87" s="173" t="str">
        <f ca="1">IFERROR(INDEX(Personnel_1[Amount],K87),"")</f>
        <v/>
      </c>
      <c r="M87"/>
      <c r="N87" s="221" t="str">
        <f ca="1">IF(IFERROR(MATCH("*leave*",OFFSET('Budget Project 1'!$A$13,N86,0,ROWS(Personnel_1[]),1),0)+N86,999)&lt;ROWS(Personnel_1[]),IFERROR(MATCH("*leave*",OFFSET('Budget Project 1'!$A$13,N86,0,ROWS(Personnel_1[]),1),0)+N86,999),"")</f>
        <v/>
      </c>
      <c r="O87" s="228" t="str">
        <f ca="1">IFERROR(INDEX(Personnel_1[Months],N87)*INDEX(Personnel_1[FTE],N87),"")</f>
        <v/>
      </c>
      <c r="P87"/>
      <c r="Q87" s="252" t="str">
        <f ca="1">IF(MIN(IFERROR(MATCH("*PostDoc*",OFFSET('Budget Project 1'!$A$13,E86,0,ROWS(Personnel_1[]),1),0)+E86,999),IFERROR(MATCH("*PhD*",OFFSET('Budget Project 1'!$A$13,E86,0,ROWS(Personnel_1[]),1),0)+E86,999))&lt;ROWS(Personnel_1[]),MIN(IFERROR(MATCH("*PostDoc*",OFFSET('Budget Project 1'!$A$13,E86,0,ROWS(Personnel_1[]),1),0)+E86,999),IFERROR(MATCH("*PhD*",OFFSET('Budget Project 1'!$A$13,E86,0,ROWS(Personnel_1[]),1),0)+E86,999)),"")</f>
        <v/>
      </c>
      <c r="R87" s="253" t="str">
        <f ca="1">IFERROR(INDEX(Personnel_1[Category],Q87),"")</f>
        <v/>
      </c>
      <c r="S87" s="253" t="str">
        <f ca="1">IFERROR(INDEX(Personnel_1[FTE],Q87),"")</f>
        <v/>
      </c>
      <c r="T87" s="254" t="str">
        <f ca="1">IFERROR(INDEX(Personnel_1[Months],Q87),"")</f>
        <v/>
      </c>
      <c r="U87"/>
      <c r="V87" s="252" t="str">
        <f ca="1">IF(MIN(IFERROR(MATCH("*PostDoc*",OFFSET('Budget Project 2'!$A$13,V86,0,ROWS(Personnel_2[]),1),0)+V86,999),IFERROR(MATCH("*PhD*",OFFSET('Budget Project 2'!$A$13,V86,0,ROWS(Personnel_2[]),1),0)+V86,999))&lt;ROWS(Personnel_2[]),MIN(IFERROR(MATCH("*PostDoc*",OFFSET('Budget Project 2'!$A$13,V86,0,ROWS(Personnel_2[]),1),0)+V86,999),IFERROR(MATCH("*PhD*",OFFSET('Budget Project 2'!$A$13,V86,0,ROWS(Personnel_2[]),1),0)+V86,999)),"")</f>
        <v/>
      </c>
      <c r="W87" s="253" t="str">
        <f ca="1">IFERROR(INDEX(Personnel_2[Category],V87),"")</f>
        <v/>
      </c>
      <c r="X87" s="253" t="str">
        <f ca="1">IFERROR(INDEX(Personnel_2[FTE],V87),"")</f>
        <v/>
      </c>
      <c r="Y87" s="254" t="str">
        <f ca="1">IFERROR(INDEX(Personnel_2[Months],V87),"")</f>
        <v/>
      </c>
      <c r="Z87"/>
      <c r="AA87" s="252" t="str">
        <f ca="1">IF(MIN(IFERROR(MATCH("*PostDoc*",OFFSET('Budget Project 3'!$A$13,AA86,0,ROWS(Personnel_3[]),1),0)+AA86,999),IFERROR(MATCH("*PhD*",OFFSET('Budget Project 3'!$A$13,AA86,0,ROWS(Personnel_3[]),1),0)+AA86,999))&lt;ROWS(Personnel_3[]),MIN(IFERROR(MATCH("*PostDoc*",OFFSET('Budget Project 3'!$A$13,AA86,0,ROWS(Personnel_3[]),1),0)+AA86,999),IFERROR(MATCH("*PhD*",OFFSET('Budget Project 3'!$A$13,AA86,0,ROWS(Personnel_3[]),1),0)+AA86,999)),"")</f>
        <v/>
      </c>
      <c r="AB87" s="253" t="str">
        <f ca="1">IFERROR(INDEX(Personnel_3[Category],AA87),"")</f>
        <v/>
      </c>
      <c r="AC87" s="253" t="str">
        <f ca="1">IFERROR(INDEX(Personnel_3[FTE],AA87),"")</f>
        <v/>
      </c>
      <c r="AD87" s="254" t="str">
        <f ca="1">IFERROR(INDEX(Personnel_3[Months],AA87),"")</f>
        <v/>
      </c>
      <c r="AE87"/>
      <c r="AF87"/>
      <c r="AG87"/>
      <c r="AH87"/>
      <c r="AI87"/>
      <c r="AJ87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0"/>
      <c r="CY87" s="40"/>
      <c r="CZ87" s="40"/>
      <c r="DA87" s="40"/>
      <c r="DB87" s="40"/>
      <c r="DC87" s="40"/>
      <c r="DD87" s="40"/>
      <c r="DE87" s="40"/>
      <c r="DF87" s="40"/>
    </row>
    <row r="88" spans="2:110" s="39" customFormat="1" ht="11.25" customHeight="1" outlineLevel="1" x14ac:dyDescent="0.25">
      <c r="B88" s="221" t="str">
        <f ca="1">IF(IFERROR(MATCH("*Other*",OFFSET('Budget Project 1'!$A$13,B87,0,ROWS(Personnel_1[]),1),0)+B87,999)&lt;ROWS(Personnel_1[]),IFERROR(MATCH("*Other*",OFFSET('Budget Project 1'!$A$13,B87,0,ROWS(Personnel_1[]),1),0)+B87,999),"")</f>
        <v/>
      </c>
      <c r="C88" s="173" t="str">
        <f ca="1">IFERROR(INDEX(Personnel_1[Amount],B88),"")</f>
        <v/>
      </c>
      <c r="D88" s="44"/>
      <c r="E88" s="221" t="str">
        <f ca="1">IF(MIN(IFERROR(MATCH("*PostDoc*",OFFSET('Budget Project 1'!$A$13,E87,0,ROWS(Personnel_1[]),1),0)+E87,999),IFERROR(MATCH("*PhD*",OFFSET('Budget Project 1'!$A$13,E87,0,ROWS(Personnel_1[]),1),0)+E87,999))&lt;ROWS(Personnel_1[]),MIN(IFERROR(MATCH("*PostDoc*",OFFSET('Budget Project 1'!$A$13,E87,0,ROWS(Personnel_1[]),1),0)+E87,999),IFERROR(MATCH("*PhD*",OFFSET('Budget Project 1'!$A$13,E87,0,ROWS(Personnel_1[]),1),0)+E87,999)),"")</f>
        <v/>
      </c>
      <c r="F88" s="177" t="str">
        <f ca="1">IFERROR(INDEX(Personnel_1[FTE],E88)*INDEX(Personnel_1[Months],E88)/12,"")</f>
        <v/>
      </c>
      <c r="G88" s="233"/>
      <c r="H88" s="235" t="str">
        <f ca="1">IF(IFERROR(MATCH("*researcher*",OFFSET('Budget Project 1'!$A$41,H87,0,ROWS(pers_other_inst[]),1),0)+H87,999)&lt;ROWS(pers_other_inst[]),IFERROR(MATCH("*researcher*",OFFSET('Budget Project 1'!$A$41,H87,0,ROWS(pers_other_inst[]),1),0)+H87,999),"")</f>
        <v/>
      </c>
      <c r="I88" s="241" t="str">
        <f ca="1">IF(ISERROR(IF(AND(INDEX(pers_other_inst[Months],H88)&gt;=pers_oi_min_months,INDEX(pers_other_inst[Total '#hours],H88)/INDEX(pers_other_inst[Months],H88)*12/pers_other_nrhours_year&gt;=pers_oi_minFTE)=TRUE,INDEX(pers_other_inst[Months],H88)/12,0)),"",IF(AND(INDEX(pers_other_inst[Months],H88)&gt;=pers_oi_min_months,INDEX(pers_other_inst[Total '#hours],H88)/INDEX(pers_other_inst[Months],H88)*12/pers_other_nrhours_year&gt;=pers_oi_minFTE)=TRUE,INDEX(pers_other_inst[Months],H88)/12,""))</f>
        <v/>
      </c>
      <c r="J88" s="233"/>
      <c r="K88" s="221" t="str">
        <f ca="1">IF(IFERROR(MATCH("*Non-scientific*",OFFSET('Budget Project 1'!$A$13,K87,0,ROWS(Personnel_1[]),1),0)+K87,999)&lt;ROWS(Personnel_1[]),IFERROR(MATCH("*Non-scientific*",OFFSET('Budget Project 1'!$A$13,K87,0,ROWS(Personnel_1[]),1),0)+K87,999),"")</f>
        <v/>
      </c>
      <c r="L88" s="173" t="str">
        <f ca="1">IFERROR(INDEX(Personnel_1[Amount],K88),"")</f>
        <v/>
      </c>
      <c r="M88"/>
      <c r="N88" s="221" t="str">
        <f ca="1">IF(IFERROR(MATCH("*leave*",OFFSET('Budget Project 1'!$A$13,N87,0,ROWS(Personnel_1[]),1),0)+N87,999)&lt;ROWS(Personnel_1[]),IFERROR(MATCH("*leave*",OFFSET('Budget Project 1'!$A$13,N87,0,ROWS(Personnel_1[]),1),0)+N87,999),"")</f>
        <v/>
      </c>
      <c r="O88" s="228" t="str">
        <f ca="1">IFERROR(INDEX(Personnel_1[Months],N88)*INDEX(Personnel_1[FTE],N88),"")</f>
        <v/>
      </c>
      <c r="P88"/>
      <c r="Q88" s="252" t="str">
        <f ca="1">IF(MIN(IFERROR(MATCH("*PostDoc*",OFFSET('Budget Project 1'!$A$13,E87,0,ROWS(Personnel_1[]),1),0)+E87,999),IFERROR(MATCH("*PhD*",OFFSET('Budget Project 1'!$A$13,E87,0,ROWS(Personnel_1[]),1),0)+E87,999))&lt;ROWS(Personnel_1[]),MIN(IFERROR(MATCH("*PostDoc*",OFFSET('Budget Project 1'!$A$13,E87,0,ROWS(Personnel_1[]),1),0)+E87,999),IFERROR(MATCH("*PhD*",OFFSET('Budget Project 1'!$A$13,E87,0,ROWS(Personnel_1[]),1),0)+E87,999)),"")</f>
        <v/>
      </c>
      <c r="R88" s="253" t="str">
        <f ca="1">IFERROR(INDEX(Personnel_1[Category],Q88),"")</f>
        <v/>
      </c>
      <c r="S88" s="253" t="str">
        <f ca="1">IFERROR(INDEX(Personnel_1[FTE],Q88),"")</f>
        <v/>
      </c>
      <c r="T88" s="254" t="str">
        <f ca="1">IFERROR(INDEX(Personnel_1[Months],Q88),"")</f>
        <v/>
      </c>
      <c r="U88"/>
      <c r="V88" s="252" t="str">
        <f ca="1">IF(MIN(IFERROR(MATCH("*PostDoc*",OFFSET('Budget Project 2'!$A$13,V87,0,ROWS(Personnel_2[]),1),0)+V87,999),IFERROR(MATCH("*PhD*",OFFSET('Budget Project 2'!$A$13,V87,0,ROWS(Personnel_2[]),1),0)+V87,999))&lt;ROWS(Personnel_2[]),MIN(IFERROR(MATCH("*PostDoc*",OFFSET('Budget Project 2'!$A$13,V87,0,ROWS(Personnel_2[]),1),0)+V87,999),IFERROR(MATCH("*PhD*",OFFSET('Budget Project 2'!$A$13,V87,0,ROWS(Personnel_2[]),1),0)+V87,999)),"")</f>
        <v/>
      </c>
      <c r="W88" s="253" t="str">
        <f ca="1">IFERROR(INDEX(Personnel_2[Category],V88),"")</f>
        <v/>
      </c>
      <c r="X88" s="253" t="str">
        <f ca="1">IFERROR(INDEX(Personnel_2[FTE],V88),"")</f>
        <v/>
      </c>
      <c r="Y88" s="254" t="str">
        <f ca="1">IFERROR(INDEX(Personnel_2[Months],V88),"")</f>
        <v/>
      </c>
      <c r="Z88"/>
      <c r="AA88" s="252" t="str">
        <f ca="1">IF(MIN(IFERROR(MATCH("*PostDoc*",OFFSET('Budget Project 3'!$A$13,AA87,0,ROWS(Personnel_3[]),1),0)+AA87,999),IFERROR(MATCH("*PhD*",OFFSET('Budget Project 3'!$A$13,AA87,0,ROWS(Personnel_3[]),1),0)+AA87,999))&lt;ROWS(Personnel_3[]),MIN(IFERROR(MATCH("*PostDoc*",OFFSET('Budget Project 3'!$A$13,AA87,0,ROWS(Personnel_3[]),1),0)+AA87,999),IFERROR(MATCH("*PhD*",OFFSET('Budget Project 3'!$A$13,AA87,0,ROWS(Personnel_3[]),1),0)+AA87,999)),"")</f>
        <v/>
      </c>
      <c r="AB88" s="253" t="str">
        <f ca="1">IFERROR(INDEX(Personnel_3[Category],AA88),"")</f>
        <v/>
      </c>
      <c r="AC88" s="253" t="str">
        <f ca="1">IFERROR(INDEX(Personnel_3[FTE],AA88),"")</f>
        <v/>
      </c>
      <c r="AD88" s="254" t="str">
        <f ca="1">IFERROR(INDEX(Personnel_3[Months],AA88),"")</f>
        <v/>
      </c>
      <c r="AE88"/>
      <c r="AF88"/>
      <c r="AG88"/>
      <c r="AH88"/>
      <c r="AI88"/>
      <c r="AJ88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0"/>
      <c r="CY88" s="40"/>
      <c r="CZ88" s="40"/>
      <c r="DA88" s="40"/>
      <c r="DB88" s="40"/>
      <c r="DC88" s="40"/>
      <c r="DD88" s="40"/>
      <c r="DE88" s="40"/>
      <c r="DF88" s="40"/>
    </row>
    <row r="89" spans="2:110" s="39" customFormat="1" ht="11.25" customHeight="1" outlineLevel="1" x14ac:dyDescent="0.25">
      <c r="B89" s="221" t="str">
        <f ca="1">IF(IFERROR(MATCH("*Other*",OFFSET('Budget Project 1'!$A$13,B88,0,ROWS(Personnel_1[]),1),0)+B88,999)&lt;ROWS(Personnel_1[]),IFERROR(MATCH("*Other*",OFFSET('Budget Project 1'!$A$13,B88,0,ROWS(Personnel_1[]),1),0)+B88,999),"")</f>
        <v/>
      </c>
      <c r="C89" s="173" t="str">
        <f ca="1">IFERROR(INDEX(Personnel_1[Amount],B89),"")</f>
        <v/>
      </c>
      <c r="D89" s="44"/>
      <c r="E89" s="221" t="str">
        <f ca="1">IF(MIN(IFERROR(MATCH("*PostDoc*",OFFSET('Budget Project 1'!$A$13,E88,0,ROWS(Personnel_1[]),1),0)+E88,999),IFERROR(MATCH("*PhD*",OFFSET('Budget Project 1'!$A$13,E88,0,ROWS(Personnel_1[]),1),0)+E88,999))&lt;ROWS(Personnel_1[]),MIN(IFERROR(MATCH("*PostDoc*",OFFSET('Budget Project 1'!$A$13,E88,0,ROWS(Personnel_1[]),1),0)+E88,999),IFERROR(MATCH("*PhD*",OFFSET('Budget Project 1'!$A$13,E88,0,ROWS(Personnel_1[]),1),0)+E88,999)),"")</f>
        <v/>
      </c>
      <c r="F89" s="177" t="str">
        <f ca="1">IFERROR(INDEX(Personnel_1[FTE],E89)*INDEX(Personnel_1[Months],E89)/12,"")</f>
        <v/>
      </c>
      <c r="G89" s="233"/>
      <c r="H89" s="235" t="str">
        <f ca="1">IF(IFERROR(MATCH("*researcher*",OFFSET('Budget Project 1'!$A$41,H88,0,ROWS(pers_other_inst[]),1),0)+H88,999)&lt;ROWS(pers_other_inst[]),IFERROR(MATCH("*researcher*",OFFSET('Budget Project 1'!$A$41,H88,0,ROWS(pers_other_inst[]),1),0)+H88,999),"")</f>
        <v/>
      </c>
      <c r="I89" s="241" t="str">
        <f ca="1">IF(ISERROR(IF(AND(INDEX(pers_other_inst[Months],H89)&gt;=pers_oi_min_months,INDEX(pers_other_inst[Total '#hours],H89)/INDEX(pers_other_inst[Months],H89)*12/pers_other_nrhours_year&gt;=pers_oi_minFTE)=TRUE,INDEX(pers_other_inst[Months],H89)/12,0)),"",IF(AND(INDEX(pers_other_inst[Months],H89)&gt;=pers_oi_min_months,INDEX(pers_other_inst[Total '#hours],H89)/INDEX(pers_other_inst[Months],H89)*12/pers_other_nrhours_year&gt;=pers_oi_minFTE)=TRUE,INDEX(pers_other_inst[Months],H89)/12,""))</f>
        <v/>
      </c>
      <c r="J89" s="233"/>
      <c r="K89" s="221" t="str">
        <f ca="1">IF(IFERROR(MATCH("*Non-scientific*",OFFSET('Budget Project 1'!$A$13,K88,0,ROWS(Personnel_1[]),1),0)+K88,999)&lt;ROWS(Personnel_1[]),IFERROR(MATCH("*Non-scientific*",OFFSET('Budget Project 1'!$A$13,K88,0,ROWS(Personnel_1[]),1),0)+K88,999),"")</f>
        <v/>
      </c>
      <c r="L89" s="173" t="str">
        <f ca="1">IFERROR(INDEX(Personnel_1[Amount],K89),"")</f>
        <v/>
      </c>
      <c r="M89"/>
      <c r="N89" s="221" t="str">
        <f ca="1">IF(IFERROR(MATCH("*leave*",OFFSET('Budget Project 1'!$A$13,N88,0,ROWS(Personnel_1[]),1),0)+N88,999)&lt;ROWS(Personnel_1[]),IFERROR(MATCH("*leave*",OFFSET('Budget Project 1'!$A$13,N88,0,ROWS(Personnel_1[]),1),0)+N88,999),"")</f>
        <v/>
      </c>
      <c r="O89" s="228" t="str">
        <f ca="1">IFERROR(INDEX(Personnel_1[Months],N89)*INDEX(Personnel_1[FTE],N89),"")</f>
        <v/>
      </c>
      <c r="P89"/>
      <c r="Q89" s="252" t="str">
        <f ca="1">IF(MIN(IFERROR(MATCH("*PostDoc*",OFFSET('Budget Project 1'!$A$13,E88,0,ROWS(Personnel_1[]),1),0)+E88,999),IFERROR(MATCH("*PhD*",OFFSET('Budget Project 1'!$A$13,E88,0,ROWS(Personnel_1[]),1),0)+E88,999))&lt;ROWS(Personnel_1[]),MIN(IFERROR(MATCH("*PostDoc*",OFFSET('Budget Project 1'!$A$13,E88,0,ROWS(Personnel_1[]),1),0)+E88,999),IFERROR(MATCH("*PhD*",OFFSET('Budget Project 1'!$A$13,E88,0,ROWS(Personnel_1[]),1),0)+E88,999)),"")</f>
        <v/>
      </c>
      <c r="R89" s="253" t="str">
        <f ca="1">IFERROR(INDEX(Personnel_1[Category],Q89),"")</f>
        <v/>
      </c>
      <c r="S89" s="253" t="str">
        <f ca="1">IFERROR(INDEX(Personnel_1[FTE],Q89),"")</f>
        <v/>
      </c>
      <c r="T89" s="254" t="str">
        <f ca="1">IFERROR(INDEX(Personnel_1[Months],Q89),"")</f>
        <v/>
      </c>
      <c r="U89"/>
      <c r="V89" s="252" t="str">
        <f ca="1">IF(MIN(IFERROR(MATCH("*PostDoc*",OFFSET('Budget Project 2'!$A$13,V88,0,ROWS(Personnel_2[]),1),0)+V88,999),IFERROR(MATCH("*PhD*",OFFSET('Budget Project 2'!$A$13,V88,0,ROWS(Personnel_2[]),1),0)+V88,999))&lt;ROWS(Personnel_2[]),MIN(IFERROR(MATCH("*PostDoc*",OFFSET('Budget Project 2'!$A$13,V88,0,ROWS(Personnel_2[]),1),0)+V88,999),IFERROR(MATCH("*PhD*",OFFSET('Budget Project 2'!$A$13,V88,0,ROWS(Personnel_2[]),1),0)+V88,999)),"")</f>
        <v/>
      </c>
      <c r="W89" s="253" t="str">
        <f ca="1">IFERROR(INDEX(Personnel_2[Category],V89),"")</f>
        <v/>
      </c>
      <c r="X89" s="253" t="str">
        <f ca="1">IFERROR(INDEX(Personnel_2[FTE],V89),"")</f>
        <v/>
      </c>
      <c r="Y89" s="254" t="str">
        <f ca="1">IFERROR(INDEX(Personnel_2[Months],V89),"")</f>
        <v/>
      </c>
      <c r="Z89"/>
      <c r="AA89" s="252" t="str">
        <f ca="1">IF(MIN(IFERROR(MATCH("*PostDoc*",OFFSET('Budget Project 3'!$A$13,AA88,0,ROWS(Personnel_3[]),1),0)+AA88,999),IFERROR(MATCH("*PhD*",OFFSET('Budget Project 3'!$A$13,AA88,0,ROWS(Personnel_3[]),1),0)+AA88,999))&lt;ROWS(Personnel_3[]),MIN(IFERROR(MATCH("*PostDoc*",OFFSET('Budget Project 3'!$A$13,AA88,0,ROWS(Personnel_3[]),1),0)+AA88,999),IFERROR(MATCH("*PhD*",OFFSET('Budget Project 3'!$A$13,AA88,0,ROWS(Personnel_3[]),1),0)+AA88,999)),"")</f>
        <v/>
      </c>
      <c r="AB89" s="253" t="str">
        <f ca="1">IFERROR(INDEX(Personnel_3[Category],AA89),"")</f>
        <v/>
      </c>
      <c r="AC89" s="253" t="str">
        <f ca="1">IFERROR(INDEX(Personnel_3[FTE],AA89),"")</f>
        <v/>
      </c>
      <c r="AD89" s="254" t="str">
        <f ca="1">IFERROR(INDEX(Personnel_3[Months],AA89),"")</f>
        <v/>
      </c>
      <c r="AE89"/>
      <c r="AF89"/>
      <c r="AG89"/>
      <c r="AH89"/>
      <c r="AI89"/>
      <c r="AJ89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0"/>
      <c r="CY89" s="40"/>
      <c r="CZ89" s="40"/>
      <c r="DA89" s="40"/>
      <c r="DB89" s="40"/>
      <c r="DC89" s="40"/>
      <c r="DD89" s="40"/>
      <c r="DE89" s="40"/>
      <c r="DF89" s="40"/>
    </row>
    <row r="90" spans="2:110" s="39" customFormat="1" ht="11.25" customHeight="1" outlineLevel="1" x14ac:dyDescent="0.25">
      <c r="B90" s="221" t="str">
        <f ca="1">IF(IFERROR(MATCH("*Other*",OFFSET('Budget Project 1'!$A$13,B89,0,ROWS(Personnel_1[]),1),0)+B89,999)&lt;ROWS(Personnel_1[]),IFERROR(MATCH("*Other*",OFFSET('Budget Project 1'!$A$13,B89,0,ROWS(Personnel_1[]),1),0)+B89,999),"")</f>
        <v/>
      </c>
      <c r="C90" s="173" t="str">
        <f ca="1">IFERROR(INDEX(Personnel_1[Amount],B90),"")</f>
        <v/>
      </c>
      <c r="D90" s="44"/>
      <c r="E90" s="221" t="str">
        <f ca="1">IF(MIN(IFERROR(MATCH("*PostDoc*",OFFSET('Budget Project 1'!$A$13,E89,0,ROWS(Personnel_1[]),1),0)+E89,999),IFERROR(MATCH("*PhD*",OFFSET('Budget Project 1'!$A$13,E89,0,ROWS(Personnel_1[]),1),0)+E89,999))&lt;ROWS(Personnel_1[]),MIN(IFERROR(MATCH("*PostDoc*",OFFSET('Budget Project 1'!$A$13,E89,0,ROWS(Personnel_1[]),1),0)+E89,999),IFERROR(MATCH("*PhD*",OFFSET('Budget Project 1'!$A$13,E89,0,ROWS(Personnel_1[]),1),0)+E89,999)),"")</f>
        <v/>
      </c>
      <c r="F90" s="177" t="str">
        <f ca="1">IFERROR(INDEX(Personnel_1[FTE],E90)*INDEX(Personnel_1[Months],E90)/12,"")</f>
        <v/>
      </c>
      <c r="G90" s="233"/>
      <c r="H90" s="235" t="str">
        <f ca="1">IF(IFERROR(MATCH("*researcher*",OFFSET('Budget Project 1'!$A$41,H89,0,ROWS(pers_other_inst[]),1),0)+H89,999)&lt;ROWS(pers_other_inst[]),IFERROR(MATCH("*researcher*",OFFSET('Budget Project 1'!$A$41,H89,0,ROWS(pers_other_inst[]),1),0)+H89,999),"")</f>
        <v/>
      </c>
      <c r="I90" s="241" t="str">
        <f ca="1">IF(ISERROR(IF(AND(INDEX(pers_other_inst[Months],H90)&gt;=pers_oi_min_months,INDEX(pers_other_inst[Total '#hours],H90)/INDEX(pers_other_inst[Months],H90)*12/pers_other_nrhours_year&gt;=pers_oi_minFTE)=TRUE,INDEX(pers_other_inst[Months],H90)/12,0)),"",IF(AND(INDEX(pers_other_inst[Months],H90)&gt;=pers_oi_min_months,INDEX(pers_other_inst[Total '#hours],H90)/INDEX(pers_other_inst[Months],H90)*12/pers_other_nrhours_year&gt;=pers_oi_minFTE)=TRUE,INDEX(pers_other_inst[Months],H90)/12,""))</f>
        <v/>
      </c>
      <c r="J90" s="233"/>
      <c r="K90" s="221" t="str">
        <f ca="1">IF(IFERROR(MATCH("*Non-scientific*",OFFSET('Budget Project 1'!$A$13,K89,0,ROWS(Personnel_1[]),1),0)+K89,999)&lt;ROWS(Personnel_1[]),IFERROR(MATCH("*Non-scientific*",OFFSET('Budget Project 1'!$A$13,K89,0,ROWS(Personnel_1[]),1),0)+K89,999),"")</f>
        <v/>
      </c>
      <c r="L90" s="173" t="str">
        <f ca="1">IFERROR(INDEX(Personnel_1[Amount],K90),"")</f>
        <v/>
      </c>
      <c r="M90"/>
      <c r="N90" s="221" t="str">
        <f ca="1">IF(IFERROR(MATCH("*leave*",OFFSET('Budget Project 1'!$A$13,N89,0,ROWS(Personnel_1[]),1),0)+N89,999)&lt;ROWS(Personnel_1[]),IFERROR(MATCH("*leave*",OFFSET('Budget Project 1'!$A$13,N89,0,ROWS(Personnel_1[]),1),0)+N89,999),"")</f>
        <v/>
      </c>
      <c r="O90" s="228" t="str">
        <f ca="1">IFERROR(INDEX(Personnel_1[Months],N90)*INDEX(Personnel_1[FTE],N90),"")</f>
        <v/>
      </c>
      <c r="P90"/>
      <c r="Q90" s="252" t="str">
        <f ca="1">IF(MIN(IFERROR(MATCH("*PostDoc*",OFFSET('Budget Project 1'!$A$13,E89,0,ROWS(Personnel_1[]),1),0)+E89,999),IFERROR(MATCH("*PhD*",OFFSET('Budget Project 1'!$A$13,E89,0,ROWS(Personnel_1[]),1),0)+E89,999))&lt;ROWS(Personnel_1[]),MIN(IFERROR(MATCH("*PostDoc*",OFFSET('Budget Project 1'!$A$13,E89,0,ROWS(Personnel_1[]),1),0)+E89,999),IFERROR(MATCH("*PhD*",OFFSET('Budget Project 1'!$A$13,E89,0,ROWS(Personnel_1[]),1),0)+E89,999)),"")</f>
        <v/>
      </c>
      <c r="R90" s="253" t="str">
        <f ca="1">IFERROR(INDEX(Personnel_1[Category],Q90),"")</f>
        <v/>
      </c>
      <c r="S90" s="253" t="str">
        <f ca="1">IFERROR(INDEX(Personnel_1[FTE],Q90),"")</f>
        <v/>
      </c>
      <c r="T90" s="254" t="str">
        <f ca="1">IFERROR(INDEX(Personnel_1[Months],Q90),"")</f>
        <v/>
      </c>
      <c r="U90"/>
      <c r="V90" s="252" t="str">
        <f ca="1">IF(MIN(IFERROR(MATCH("*PostDoc*",OFFSET('Budget Project 2'!$A$13,V89,0,ROWS(Personnel_2[]),1),0)+V89,999),IFERROR(MATCH("*PhD*",OFFSET('Budget Project 2'!$A$13,V89,0,ROWS(Personnel_2[]),1),0)+V89,999))&lt;ROWS(Personnel_2[]),MIN(IFERROR(MATCH("*PostDoc*",OFFSET('Budget Project 2'!$A$13,V89,0,ROWS(Personnel_2[]),1),0)+V89,999),IFERROR(MATCH("*PhD*",OFFSET('Budget Project 2'!$A$13,V89,0,ROWS(Personnel_2[]),1),0)+V89,999)),"")</f>
        <v/>
      </c>
      <c r="W90" s="253" t="str">
        <f ca="1">IFERROR(INDEX(Personnel_2[Category],V90),"")</f>
        <v/>
      </c>
      <c r="X90" s="253" t="str">
        <f ca="1">IFERROR(INDEX(Personnel_2[FTE],V90),"")</f>
        <v/>
      </c>
      <c r="Y90" s="254" t="str">
        <f ca="1">IFERROR(INDEX(Personnel_2[Months],V90),"")</f>
        <v/>
      </c>
      <c r="Z90"/>
      <c r="AA90" s="252" t="str">
        <f ca="1">IF(MIN(IFERROR(MATCH("*PostDoc*",OFFSET('Budget Project 3'!$A$13,AA89,0,ROWS(Personnel_3[]),1),0)+AA89,999),IFERROR(MATCH("*PhD*",OFFSET('Budget Project 3'!$A$13,AA89,0,ROWS(Personnel_3[]),1),0)+AA89,999))&lt;ROWS(Personnel_3[]),MIN(IFERROR(MATCH("*PostDoc*",OFFSET('Budget Project 3'!$A$13,AA89,0,ROWS(Personnel_3[]),1),0)+AA89,999),IFERROR(MATCH("*PhD*",OFFSET('Budget Project 3'!$A$13,AA89,0,ROWS(Personnel_3[]),1),0)+AA89,999)),"")</f>
        <v/>
      </c>
      <c r="AB90" s="253" t="str">
        <f ca="1">IFERROR(INDEX(Personnel_3[Category],AA90),"")</f>
        <v/>
      </c>
      <c r="AC90" s="253" t="str">
        <f ca="1">IFERROR(INDEX(Personnel_3[FTE],AA90),"")</f>
        <v/>
      </c>
      <c r="AD90" s="254" t="str">
        <f ca="1">IFERROR(INDEX(Personnel_3[Months],AA90),"")</f>
        <v/>
      </c>
      <c r="AE90"/>
      <c r="AF90"/>
      <c r="AG90"/>
      <c r="AH90"/>
      <c r="AI90"/>
      <c r="AJ90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0"/>
      <c r="CY90" s="40"/>
      <c r="CZ90" s="40"/>
      <c r="DA90" s="40"/>
      <c r="DB90" s="40"/>
      <c r="DC90" s="40"/>
      <c r="DD90" s="40"/>
      <c r="DE90" s="40"/>
      <c r="DF90" s="40"/>
    </row>
    <row r="91" spans="2:110" s="39" customFormat="1" ht="11.25" customHeight="1" outlineLevel="1" x14ac:dyDescent="0.25">
      <c r="B91" s="221" t="str">
        <f ca="1">IF(IFERROR(MATCH("*Other*",OFFSET('Budget Project 1'!$A$13,B90,0,ROWS(Personnel_1[]),1),0)+B90,999)&lt;ROWS(Personnel_1[]),IFERROR(MATCH("*Other*",OFFSET('Budget Project 1'!$A$13,B90,0,ROWS(Personnel_1[]),1),0)+B90,999),"")</f>
        <v/>
      </c>
      <c r="C91" s="173" t="str">
        <f ca="1">IFERROR(INDEX(Personnel_1[Amount],B91),"")</f>
        <v/>
      </c>
      <c r="D91" s="44"/>
      <c r="E91" s="221" t="str">
        <f ca="1">IF(MIN(IFERROR(MATCH("*PostDoc*",OFFSET('Budget Project 1'!$A$13,E90,0,ROWS(Personnel_1[]),1),0)+E90,999),IFERROR(MATCH("*PhD*",OFFSET('Budget Project 1'!$A$13,E90,0,ROWS(Personnel_1[]),1),0)+E90,999))&lt;ROWS(Personnel_1[]),MIN(IFERROR(MATCH("*PostDoc*",OFFSET('Budget Project 1'!$A$13,E90,0,ROWS(Personnel_1[]),1),0)+E90,999),IFERROR(MATCH("*PhD*",OFFSET('Budget Project 1'!$A$13,E90,0,ROWS(Personnel_1[]),1),0)+E90,999)),"")</f>
        <v/>
      </c>
      <c r="F91" s="177" t="str">
        <f ca="1">IFERROR(INDEX(Personnel_1[FTE],E91)*INDEX(Personnel_1[Months],E91)/12,"")</f>
        <v/>
      </c>
      <c r="G91" s="233"/>
      <c r="H91" s="235" t="str">
        <f ca="1">IF(IFERROR(MATCH("*researcher*",OFFSET('Budget Project 1'!$A$41,H90,0,ROWS(pers_other_inst[]),1),0)+H90,999)&lt;ROWS(pers_other_inst[]),IFERROR(MATCH("*researcher*",OFFSET('Budget Project 1'!$A$41,H90,0,ROWS(pers_other_inst[]),1),0)+H90,999),"")</f>
        <v/>
      </c>
      <c r="I91" s="241" t="str">
        <f ca="1">IF(ISERROR(IF(AND(INDEX(pers_other_inst[Months],H91)&gt;=pers_oi_min_months,INDEX(pers_other_inst[Total '#hours],H91)/INDEX(pers_other_inst[Months],H91)*12/pers_other_nrhours_year&gt;=pers_oi_minFTE)=TRUE,INDEX(pers_other_inst[Months],H91)/12,0)),"",IF(AND(INDEX(pers_other_inst[Months],H91)&gt;=pers_oi_min_months,INDEX(pers_other_inst[Total '#hours],H91)/INDEX(pers_other_inst[Months],H91)*12/pers_other_nrhours_year&gt;=pers_oi_minFTE)=TRUE,INDEX(pers_other_inst[Months],H91)/12,""))</f>
        <v/>
      </c>
      <c r="J91" s="233"/>
      <c r="K91" s="221" t="str">
        <f ca="1">IF(IFERROR(MATCH("*Non-scientific*",OFFSET('Budget Project 1'!$A$13,K90,0,ROWS(Personnel_1[]),1),0)+K90,999)&lt;ROWS(Personnel_1[]),IFERROR(MATCH("*Non-scientific*",OFFSET('Budget Project 1'!$A$13,K90,0,ROWS(Personnel_1[]),1),0)+K90,999),"")</f>
        <v/>
      </c>
      <c r="L91" s="173" t="str">
        <f ca="1">IFERROR(INDEX(Personnel_1[Amount],K91),"")</f>
        <v/>
      </c>
      <c r="M91"/>
      <c r="N91" s="221" t="str">
        <f ca="1">IF(IFERROR(MATCH("*leave*",OFFSET('Budget Project 1'!$A$13,N90,0,ROWS(Personnel_1[]),1),0)+N90,999)&lt;ROWS(Personnel_1[]),IFERROR(MATCH("*leave*",OFFSET('Budget Project 1'!$A$13,N90,0,ROWS(Personnel_1[]),1),0)+N90,999),"")</f>
        <v/>
      </c>
      <c r="O91" s="228" t="str">
        <f ca="1">IFERROR(INDEX(Personnel_1[Months],N91)*INDEX(Personnel_1[FTE],N91),"")</f>
        <v/>
      </c>
      <c r="P91"/>
      <c r="Q91" s="252" t="str">
        <f ca="1">IF(MIN(IFERROR(MATCH("*PostDoc*",OFFSET('Budget Project 1'!$A$13,E90,0,ROWS(Personnel_1[]),1),0)+E90,999),IFERROR(MATCH("*PhD*",OFFSET('Budget Project 1'!$A$13,E90,0,ROWS(Personnel_1[]),1),0)+E90,999))&lt;ROWS(Personnel_1[]),MIN(IFERROR(MATCH("*PostDoc*",OFFSET('Budget Project 1'!$A$13,E90,0,ROWS(Personnel_1[]),1),0)+E90,999),IFERROR(MATCH("*PhD*",OFFSET('Budget Project 1'!$A$13,E90,0,ROWS(Personnel_1[]),1),0)+E90,999)),"")</f>
        <v/>
      </c>
      <c r="R91" s="253" t="str">
        <f ca="1">IFERROR(INDEX(Personnel_1[Category],Q91),"")</f>
        <v/>
      </c>
      <c r="S91" s="253" t="str">
        <f ca="1">IFERROR(INDEX(Personnel_1[FTE],Q91),"")</f>
        <v/>
      </c>
      <c r="T91" s="254" t="str">
        <f ca="1">IFERROR(INDEX(Personnel_1[Months],Q91),"")</f>
        <v/>
      </c>
      <c r="U91"/>
      <c r="V91" s="252" t="str">
        <f ca="1">IF(MIN(IFERROR(MATCH("*PostDoc*",OFFSET('Budget Project 2'!$A$13,V90,0,ROWS(Personnel_2[]),1),0)+V90,999),IFERROR(MATCH("*PhD*",OFFSET('Budget Project 2'!$A$13,V90,0,ROWS(Personnel_2[]),1),0)+V90,999))&lt;ROWS(Personnel_2[]),MIN(IFERROR(MATCH("*PostDoc*",OFFSET('Budget Project 2'!$A$13,V90,0,ROWS(Personnel_2[]),1),0)+V90,999),IFERROR(MATCH("*PhD*",OFFSET('Budget Project 2'!$A$13,V90,0,ROWS(Personnel_2[]),1),0)+V90,999)),"")</f>
        <v/>
      </c>
      <c r="W91" s="253" t="str">
        <f ca="1">IFERROR(INDEX(Personnel_2[Category],V91),"")</f>
        <v/>
      </c>
      <c r="X91" s="253" t="str">
        <f ca="1">IFERROR(INDEX(Personnel_2[FTE],V91),"")</f>
        <v/>
      </c>
      <c r="Y91" s="254" t="str">
        <f ca="1">IFERROR(INDEX(Personnel_2[Months],V91),"")</f>
        <v/>
      </c>
      <c r="Z91"/>
      <c r="AA91" s="252" t="str">
        <f ca="1">IF(MIN(IFERROR(MATCH("*PostDoc*",OFFSET('Budget Project 3'!$A$13,AA90,0,ROWS(Personnel_3[]),1),0)+AA90,999),IFERROR(MATCH("*PhD*",OFFSET('Budget Project 3'!$A$13,AA90,0,ROWS(Personnel_3[]),1),0)+AA90,999))&lt;ROWS(Personnel_3[]),MIN(IFERROR(MATCH("*PostDoc*",OFFSET('Budget Project 3'!$A$13,AA90,0,ROWS(Personnel_3[]),1),0)+AA90,999),IFERROR(MATCH("*PhD*",OFFSET('Budget Project 3'!$A$13,AA90,0,ROWS(Personnel_3[]),1),0)+AA90,999)),"")</f>
        <v/>
      </c>
      <c r="AB91" s="253" t="str">
        <f ca="1">IFERROR(INDEX(Personnel_3[Category],AA91),"")</f>
        <v/>
      </c>
      <c r="AC91" s="253" t="str">
        <f ca="1">IFERROR(INDEX(Personnel_3[FTE],AA91),"")</f>
        <v/>
      </c>
      <c r="AD91" s="254" t="str">
        <f ca="1">IFERROR(INDEX(Personnel_3[Months],AA91),"")</f>
        <v/>
      </c>
      <c r="AE91"/>
      <c r="AF91"/>
      <c r="AG91"/>
      <c r="AH91"/>
      <c r="AI91"/>
      <c r="AJ91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0"/>
      <c r="CY91" s="40"/>
      <c r="CZ91" s="40"/>
      <c r="DA91" s="40"/>
      <c r="DB91" s="40"/>
      <c r="DC91" s="40"/>
      <c r="DD91" s="40"/>
      <c r="DE91" s="40"/>
      <c r="DF91" s="40"/>
    </row>
    <row r="92" spans="2:110" s="39" customFormat="1" ht="11.25" customHeight="1" outlineLevel="1" x14ac:dyDescent="0.25">
      <c r="B92" s="221" t="str">
        <f ca="1">IF(IFERROR(MATCH("*Other*",OFFSET('Budget Project 1'!$A$13,B91,0,ROWS(Personnel_1[]),1),0)+B91,999)&lt;ROWS(Personnel_1[]),IFERROR(MATCH("*Other*",OFFSET('Budget Project 1'!$A$13,B91,0,ROWS(Personnel_1[]),1),0)+B91,999),"")</f>
        <v/>
      </c>
      <c r="C92" s="173" t="str">
        <f ca="1">IFERROR(INDEX(Personnel_1[Amount],B92),"")</f>
        <v/>
      </c>
      <c r="D92" s="44"/>
      <c r="E92" s="221" t="str">
        <f ca="1">IF(MIN(IFERROR(MATCH("*PostDoc*",OFFSET('Budget Project 1'!$A$13,E91,0,ROWS(Personnel_1[]),1),0)+E91,999),IFERROR(MATCH("*PhD*",OFFSET('Budget Project 1'!$A$13,E91,0,ROWS(Personnel_1[]),1),0)+E91,999))&lt;ROWS(Personnel_1[]),MIN(IFERROR(MATCH("*PostDoc*",OFFSET('Budget Project 1'!$A$13,E91,0,ROWS(Personnel_1[]),1),0)+E91,999),IFERROR(MATCH("*PhD*",OFFSET('Budget Project 1'!$A$13,E91,0,ROWS(Personnel_1[]),1),0)+E91,999)),"")</f>
        <v/>
      </c>
      <c r="F92" s="177" t="str">
        <f ca="1">IFERROR(INDEX(Personnel_1[FTE],E92)*INDEX(Personnel_1[Months],E92)/12,"")</f>
        <v/>
      </c>
      <c r="G92" s="233"/>
      <c r="H92" s="235" t="str">
        <f ca="1">IF(IFERROR(MATCH("*researcher*",OFFSET('Budget Project 1'!$A$41,H91,0,ROWS(pers_other_inst[]),1),0)+H91,999)&lt;ROWS(pers_other_inst[]),IFERROR(MATCH("*researcher*",OFFSET('Budget Project 1'!$A$41,H91,0,ROWS(pers_other_inst[]),1),0)+H91,999),"")</f>
        <v/>
      </c>
      <c r="I92" s="241" t="str">
        <f ca="1">IF(ISERROR(IF(AND(INDEX(pers_other_inst[Months],H92)&gt;=pers_oi_min_months,INDEX(pers_other_inst[Total '#hours],H92)/INDEX(pers_other_inst[Months],H92)*12/pers_other_nrhours_year&gt;=pers_oi_minFTE)=TRUE,INDEX(pers_other_inst[Months],H92)/12,0)),"",IF(AND(INDEX(pers_other_inst[Months],H92)&gt;=pers_oi_min_months,INDEX(pers_other_inst[Total '#hours],H92)/INDEX(pers_other_inst[Months],H92)*12/pers_other_nrhours_year&gt;=pers_oi_minFTE)=TRUE,INDEX(pers_other_inst[Months],H92)/12,""))</f>
        <v/>
      </c>
      <c r="J92" s="233"/>
      <c r="K92" s="221" t="str">
        <f ca="1">IF(IFERROR(MATCH("*Non-scientific*",OFFSET('Budget Project 1'!$A$13,K91,0,ROWS(Personnel_1[]),1),0)+K91,999)&lt;ROWS(Personnel_1[]),IFERROR(MATCH("*Non-scientific*",OFFSET('Budget Project 1'!$A$13,K91,0,ROWS(Personnel_1[]),1),0)+K91,999),"")</f>
        <v/>
      </c>
      <c r="L92" s="173" t="str">
        <f ca="1">IFERROR(INDEX(Personnel_1[Amount],K92),"")</f>
        <v/>
      </c>
      <c r="M92"/>
      <c r="N92" s="221" t="str">
        <f ca="1">IF(IFERROR(MATCH("*leave*",OFFSET('Budget Project 1'!$A$13,N91,0,ROWS(Personnel_1[]),1),0)+N91,999)&lt;ROWS(Personnel_1[]),IFERROR(MATCH("*leave*",OFFSET('Budget Project 1'!$A$13,N91,0,ROWS(Personnel_1[]),1),0)+N91,999),"")</f>
        <v/>
      </c>
      <c r="O92" s="228" t="str">
        <f ca="1">IFERROR(INDEX(Personnel_1[Months],N92)*INDEX(Personnel_1[FTE],N92),"")</f>
        <v/>
      </c>
      <c r="P92"/>
      <c r="Q92" s="252" t="str">
        <f ca="1">IF(MIN(IFERROR(MATCH("*PostDoc*",OFFSET('Budget Project 1'!$A$13,E91,0,ROWS(Personnel_1[]),1),0)+E91,999),IFERROR(MATCH("*PhD*",OFFSET('Budget Project 1'!$A$13,E91,0,ROWS(Personnel_1[]),1),0)+E91,999))&lt;ROWS(Personnel_1[]),MIN(IFERROR(MATCH("*PostDoc*",OFFSET('Budget Project 1'!$A$13,E91,0,ROWS(Personnel_1[]),1),0)+E91,999),IFERROR(MATCH("*PhD*",OFFSET('Budget Project 1'!$A$13,E91,0,ROWS(Personnel_1[]),1),0)+E91,999)),"")</f>
        <v/>
      </c>
      <c r="R92" s="253" t="str">
        <f ca="1">IFERROR(INDEX(Personnel_1[Category],Q92),"")</f>
        <v/>
      </c>
      <c r="S92" s="253" t="str">
        <f ca="1">IFERROR(INDEX(Personnel_1[FTE],Q92),"")</f>
        <v/>
      </c>
      <c r="T92" s="254" t="str">
        <f ca="1">IFERROR(INDEX(Personnel_1[Months],Q92),"")</f>
        <v/>
      </c>
      <c r="U92"/>
      <c r="V92" s="252" t="str">
        <f ca="1">IF(MIN(IFERROR(MATCH("*PostDoc*",OFFSET('Budget Project 2'!$A$13,V91,0,ROWS(Personnel_2[]),1),0)+V91,999),IFERROR(MATCH("*PhD*",OFFSET('Budget Project 2'!$A$13,V91,0,ROWS(Personnel_2[]),1),0)+V91,999))&lt;ROWS(Personnel_2[]),MIN(IFERROR(MATCH("*PostDoc*",OFFSET('Budget Project 2'!$A$13,V91,0,ROWS(Personnel_2[]),1),0)+V91,999),IFERROR(MATCH("*PhD*",OFFSET('Budget Project 2'!$A$13,V91,0,ROWS(Personnel_2[]),1),0)+V91,999)),"")</f>
        <v/>
      </c>
      <c r="W92" s="253" t="str">
        <f ca="1">IFERROR(INDEX(Personnel_2[Category],V92),"")</f>
        <v/>
      </c>
      <c r="X92" s="253" t="str">
        <f ca="1">IFERROR(INDEX(Personnel_2[FTE],V92),"")</f>
        <v/>
      </c>
      <c r="Y92" s="254" t="str">
        <f ca="1">IFERROR(INDEX(Personnel_2[Months],V92),"")</f>
        <v/>
      </c>
      <c r="Z92"/>
      <c r="AA92" s="252" t="str">
        <f ca="1">IF(MIN(IFERROR(MATCH("*PostDoc*",OFFSET('Budget Project 3'!$A$13,AA91,0,ROWS(Personnel_3[]),1),0)+AA91,999),IFERROR(MATCH("*PhD*",OFFSET('Budget Project 3'!$A$13,AA91,0,ROWS(Personnel_3[]),1),0)+AA91,999))&lt;ROWS(Personnel_3[]),MIN(IFERROR(MATCH("*PostDoc*",OFFSET('Budget Project 3'!$A$13,AA91,0,ROWS(Personnel_3[]),1),0)+AA91,999),IFERROR(MATCH("*PhD*",OFFSET('Budget Project 3'!$A$13,AA91,0,ROWS(Personnel_3[]),1),0)+AA91,999)),"")</f>
        <v/>
      </c>
      <c r="AB92" s="253" t="str">
        <f ca="1">IFERROR(INDEX(Personnel_3[Category],AA92),"")</f>
        <v/>
      </c>
      <c r="AC92" s="253" t="str">
        <f ca="1">IFERROR(INDEX(Personnel_3[FTE],AA92),"")</f>
        <v/>
      </c>
      <c r="AD92" s="254" t="str">
        <f ca="1">IFERROR(INDEX(Personnel_3[Months],AA92),"")</f>
        <v/>
      </c>
      <c r="AE92"/>
      <c r="AF92"/>
      <c r="AG92"/>
      <c r="AH92"/>
      <c r="AI92"/>
      <c r="AJ92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0"/>
      <c r="CY92" s="40"/>
      <c r="CZ92" s="40"/>
      <c r="DA92" s="40"/>
      <c r="DB92" s="40"/>
      <c r="DC92" s="40"/>
      <c r="DD92" s="40"/>
      <c r="DE92" s="40"/>
      <c r="DF92" s="40"/>
    </row>
    <row r="93" spans="2:110" s="39" customFormat="1" ht="11.25" customHeight="1" outlineLevel="1" x14ac:dyDescent="0.25">
      <c r="B93" s="221" t="str">
        <f ca="1">IF(IFERROR(MATCH("*Other*",OFFSET('Budget Project 1'!$A$13,B92,0,ROWS(Personnel_1[]),1),0)+B92,999)&lt;ROWS(Personnel_1[]),IFERROR(MATCH("*Other*",OFFSET('Budget Project 1'!$A$13,B92,0,ROWS(Personnel_1[]),1),0)+B92,999),"")</f>
        <v/>
      </c>
      <c r="C93" s="173" t="str">
        <f ca="1">IFERROR(INDEX(Personnel_1[Amount],B93),"")</f>
        <v/>
      </c>
      <c r="D93" s="44"/>
      <c r="E93" s="221" t="str">
        <f ca="1">IF(MIN(IFERROR(MATCH("*PostDoc*",OFFSET('Budget Project 1'!$A$13,E92,0,ROWS(Personnel_1[]),1),0)+E92,999),IFERROR(MATCH("*PhD*",OFFSET('Budget Project 1'!$A$13,E92,0,ROWS(Personnel_1[]),1),0)+E92,999))&lt;ROWS(Personnel_1[]),MIN(IFERROR(MATCH("*PostDoc*",OFFSET('Budget Project 1'!$A$13,E92,0,ROWS(Personnel_1[]),1),0)+E92,999),IFERROR(MATCH("*PhD*",OFFSET('Budget Project 1'!$A$13,E92,0,ROWS(Personnel_1[]),1),0)+E92,999)),"")</f>
        <v/>
      </c>
      <c r="F93" s="177" t="str">
        <f ca="1">IFERROR(INDEX(Personnel_1[FTE],E93)*INDEX(Personnel_1[Months],E93)/12,"")</f>
        <v/>
      </c>
      <c r="G93" s="233"/>
      <c r="H93" s="235" t="str">
        <f ca="1">IF(IFERROR(MATCH("*researcher*",OFFSET('Budget Project 1'!$A$41,H92,0,ROWS(pers_other_inst[]),1),0)+H92,999)&lt;ROWS(pers_other_inst[]),IFERROR(MATCH("*researcher*",OFFSET('Budget Project 1'!$A$41,H92,0,ROWS(pers_other_inst[]),1),0)+H92,999),"")</f>
        <v/>
      </c>
      <c r="I93" s="241" t="str">
        <f ca="1">IF(ISERROR(IF(AND(INDEX(pers_other_inst[Months],H93)&gt;=pers_oi_min_months,INDEX(pers_other_inst[Total '#hours],H93)/INDEX(pers_other_inst[Months],H93)*12/pers_other_nrhours_year&gt;=pers_oi_minFTE)=TRUE,INDEX(pers_other_inst[Months],H93)/12,0)),"",IF(AND(INDEX(pers_other_inst[Months],H93)&gt;=pers_oi_min_months,INDEX(pers_other_inst[Total '#hours],H93)/INDEX(pers_other_inst[Months],H93)*12/pers_other_nrhours_year&gt;=pers_oi_minFTE)=TRUE,INDEX(pers_other_inst[Months],H93)/12,""))</f>
        <v/>
      </c>
      <c r="J93" s="233"/>
      <c r="K93" s="221" t="str">
        <f ca="1">IF(IFERROR(MATCH("*Non-scientific*",OFFSET('Budget Project 1'!$A$13,K92,0,ROWS(Personnel_1[]),1),0)+K92,999)&lt;ROWS(Personnel_1[]),IFERROR(MATCH("*Non-scientific*",OFFSET('Budget Project 1'!$A$13,K92,0,ROWS(Personnel_1[]),1),0)+K92,999),"")</f>
        <v/>
      </c>
      <c r="L93" s="173" t="str">
        <f ca="1">IFERROR(INDEX(Personnel_1[Amount],K93),"")</f>
        <v/>
      </c>
      <c r="M93"/>
      <c r="N93" s="221" t="str">
        <f ca="1">IF(IFERROR(MATCH("*leave*",OFFSET('Budget Project 1'!$A$13,N92,0,ROWS(Personnel_1[]),1),0)+N92,999)&lt;ROWS(Personnel_1[]),IFERROR(MATCH("*leave*",OFFSET('Budget Project 1'!$A$13,N92,0,ROWS(Personnel_1[]),1),0)+N92,999),"")</f>
        <v/>
      </c>
      <c r="O93" s="228" t="str">
        <f ca="1">IFERROR(INDEX(Personnel_1[Months],N93)*INDEX(Personnel_1[FTE],N93),"")</f>
        <v/>
      </c>
      <c r="P93"/>
      <c r="Q93" s="252" t="str">
        <f ca="1">IF(MIN(IFERROR(MATCH("*PostDoc*",OFFSET('Budget Project 1'!$A$13,E92,0,ROWS(Personnel_1[]),1),0)+E92,999),IFERROR(MATCH("*PhD*",OFFSET('Budget Project 1'!$A$13,E92,0,ROWS(Personnel_1[]),1),0)+E92,999))&lt;ROWS(Personnel_1[]),MIN(IFERROR(MATCH("*PostDoc*",OFFSET('Budget Project 1'!$A$13,E92,0,ROWS(Personnel_1[]),1),0)+E92,999),IFERROR(MATCH("*PhD*",OFFSET('Budget Project 1'!$A$13,E92,0,ROWS(Personnel_1[]),1),0)+E92,999)),"")</f>
        <v/>
      </c>
      <c r="R93" s="253" t="str">
        <f ca="1">IFERROR(INDEX(Personnel_1[Category],Q93),"")</f>
        <v/>
      </c>
      <c r="S93" s="253" t="str">
        <f ca="1">IFERROR(INDEX(Personnel_1[FTE],Q93),"")</f>
        <v/>
      </c>
      <c r="T93" s="254" t="str">
        <f ca="1">IFERROR(INDEX(Personnel_1[Months],Q93),"")</f>
        <v/>
      </c>
      <c r="U93"/>
      <c r="V93" s="252" t="str">
        <f ca="1">IF(MIN(IFERROR(MATCH("*PostDoc*",OFFSET('Budget Project 2'!$A$13,V92,0,ROWS(Personnel_2[]),1),0)+V92,999),IFERROR(MATCH("*PhD*",OFFSET('Budget Project 2'!$A$13,V92,0,ROWS(Personnel_2[]),1),0)+V92,999))&lt;ROWS(Personnel_2[]),MIN(IFERROR(MATCH("*PostDoc*",OFFSET('Budget Project 2'!$A$13,V92,0,ROWS(Personnel_2[]),1),0)+V92,999),IFERROR(MATCH("*PhD*",OFFSET('Budget Project 2'!$A$13,V92,0,ROWS(Personnel_2[]),1),0)+V92,999)),"")</f>
        <v/>
      </c>
      <c r="W93" s="253" t="str">
        <f ca="1">IFERROR(INDEX(Personnel_2[Category],V93),"")</f>
        <v/>
      </c>
      <c r="X93" s="253" t="str">
        <f ca="1">IFERROR(INDEX(Personnel_2[FTE],V93),"")</f>
        <v/>
      </c>
      <c r="Y93" s="254" t="str">
        <f ca="1">IFERROR(INDEX(Personnel_2[Months],V93),"")</f>
        <v/>
      </c>
      <c r="Z93"/>
      <c r="AA93" s="252" t="str">
        <f ca="1">IF(MIN(IFERROR(MATCH("*PostDoc*",OFFSET('Budget Project 3'!$A$13,AA92,0,ROWS(Personnel_3[]),1),0)+AA92,999),IFERROR(MATCH("*PhD*",OFFSET('Budget Project 3'!$A$13,AA92,0,ROWS(Personnel_3[]),1),0)+AA92,999))&lt;ROWS(Personnel_3[]),MIN(IFERROR(MATCH("*PostDoc*",OFFSET('Budget Project 3'!$A$13,AA92,0,ROWS(Personnel_3[]),1),0)+AA92,999),IFERROR(MATCH("*PhD*",OFFSET('Budget Project 3'!$A$13,AA92,0,ROWS(Personnel_3[]),1),0)+AA92,999)),"")</f>
        <v/>
      </c>
      <c r="AB93" s="253" t="str">
        <f ca="1">IFERROR(INDEX(Personnel_3[Category],AA93),"")</f>
        <v/>
      </c>
      <c r="AC93" s="253" t="str">
        <f ca="1">IFERROR(INDEX(Personnel_3[FTE],AA93),"")</f>
        <v/>
      </c>
      <c r="AD93" s="254" t="str">
        <f ca="1">IFERROR(INDEX(Personnel_3[Months],AA93),"")</f>
        <v/>
      </c>
      <c r="AE93"/>
      <c r="AF93"/>
      <c r="AG93"/>
      <c r="AH93"/>
      <c r="AI93"/>
      <c r="AJ93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0"/>
      <c r="CY93" s="40"/>
      <c r="CZ93" s="40"/>
      <c r="DA93" s="40"/>
      <c r="DB93" s="40"/>
      <c r="DC93" s="40"/>
      <c r="DD93" s="40"/>
      <c r="DE93" s="40"/>
      <c r="DF93" s="40"/>
    </row>
    <row r="94" spans="2:110" s="39" customFormat="1" ht="11.25" customHeight="1" outlineLevel="1" x14ac:dyDescent="0.25">
      <c r="B94" s="221" t="str">
        <f ca="1">IF(IFERROR(MATCH("*Other*",OFFSET('Budget Project 1'!$A$13,B93,0,ROWS(Personnel_1[]),1),0)+B93,999)&lt;ROWS(Personnel_1[]),IFERROR(MATCH("*Other*",OFFSET('Budget Project 1'!$A$13,B93,0,ROWS(Personnel_1[]),1),0)+B93,999),"")</f>
        <v/>
      </c>
      <c r="C94" s="173" t="str">
        <f ca="1">IFERROR(INDEX(Personnel_1[Amount],B94),"")</f>
        <v/>
      </c>
      <c r="D94" s="44"/>
      <c r="E94" s="221" t="str">
        <f ca="1">IF(MIN(IFERROR(MATCH("*PostDoc*",OFFSET('Budget Project 1'!$A$13,E93,0,ROWS(Personnel_1[]),1),0)+E93,999),IFERROR(MATCH("*PhD*",OFFSET('Budget Project 1'!$A$13,E93,0,ROWS(Personnel_1[]),1),0)+E93,999))&lt;ROWS(Personnel_1[]),MIN(IFERROR(MATCH("*PostDoc*",OFFSET('Budget Project 1'!$A$13,E93,0,ROWS(Personnel_1[]),1),0)+E93,999),IFERROR(MATCH("*PhD*",OFFSET('Budget Project 1'!$A$13,E93,0,ROWS(Personnel_1[]),1),0)+E93,999)),"")</f>
        <v/>
      </c>
      <c r="F94" s="177" t="str">
        <f ca="1">IFERROR(INDEX(Personnel_1[FTE],E94)*INDEX(Personnel_1[Months],E94)/12,"")</f>
        <v/>
      </c>
      <c r="G94" s="233"/>
      <c r="H94" s="235" t="str">
        <f ca="1">IF(IFERROR(MATCH("*researcher*",OFFSET('Budget Project 1'!$A$41,H93,0,ROWS(pers_other_inst[]),1),0)+H93,999)&lt;ROWS(pers_other_inst[]),IFERROR(MATCH("*researcher*",OFFSET('Budget Project 1'!$A$41,H93,0,ROWS(pers_other_inst[]),1),0)+H93,999),"")</f>
        <v/>
      </c>
      <c r="I94" s="241" t="str">
        <f ca="1">IF(ISERROR(IF(AND(INDEX(pers_other_inst[Months],H94)&gt;=pers_oi_min_months,INDEX(pers_other_inst[Total '#hours],H94)/INDEX(pers_other_inst[Months],H94)*12/pers_other_nrhours_year&gt;=pers_oi_minFTE)=TRUE,INDEX(pers_other_inst[Months],H94)/12,0)),"",IF(AND(INDEX(pers_other_inst[Months],H94)&gt;=pers_oi_min_months,INDEX(pers_other_inst[Total '#hours],H94)/INDEX(pers_other_inst[Months],H94)*12/pers_other_nrhours_year&gt;=pers_oi_minFTE)=TRUE,INDEX(pers_other_inst[Months],H94)/12,""))</f>
        <v/>
      </c>
      <c r="J94" s="233"/>
      <c r="K94" s="221" t="str">
        <f ca="1">IF(IFERROR(MATCH("*Non-scientific*",OFFSET('Budget Project 1'!$A$13,K93,0,ROWS(Personnel_1[]),1),0)+K93,999)&lt;ROWS(Personnel_1[]),IFERROR(MATCH("*Non-scientific*",OFFSET('Budget Project 1'!$A$13,K93,0,ROWS(Personnel_1[]),1),0)+K93,999),"")</f>
        <v/>
      </c>
      <c r="L94" s="173" t="str">
        <f ca="1">IFERROR(INDEX(Personnel_1[Amount],K94),"")</f>
        <v/>
      </c>
      <c r="M94"/>
      <c r="N94" s="221" t="str">
        <f ca="1">IF(IFERROR(MATCH("*leave*",OFFSET('Budget Project 1'!$A$13,N93,0,ROWS(Personnel_1[]),1),0)+N93,999)&lt;ROWS(Personnel_1[]),IFERROR(MATCH("*leave*",OFFSET('Budget Project 1'!$A$13,N93,0,ROWS(Personnel_1[]),1),0)+N93,999),"")</f>
        <v/>
      </c>
      <c r="O94" s="228" t="str">
        <f ca="1">IFERROR(INDEX(Personnel_1[Months],N94)*INDEX(Personnel_1[FTE],N94),"")</f>
        <v/>
      </c>
      <c r="P94"/>
      <c r="Q94" s="252" t="str">
        <f ca="1">IF(MIN(IFERROR(MATCH("*PostDoc*",OFFSET('Budget Project 1'!$A$13,E93,0,ROWS(Personnel_1[]),1),0)+E93,999),IFERROR(MATCH("*PhD*",OFFSET('Budget Project 1'!$A$13,E93,0,ROWS(Personnel_1[]),1),0)+E93,999))&lt;ROWS(Personnel_1[]),MIN(IFERROR(MATCH("*PostDoc*",OFFSET('Budget Project 1'!$A$13,E93,0,ROWS(Personnel_1[]),1),0)+E93,999),IFERROR(MATCH("*PhD*",OFFSET('Budget Project 1'!$A$13,E93,0,ROWS(Personnel_1[]),1),0)+E93,999)),"")</f>
        <v/>
      </c>
      <c r="R94" s="253" t="str">
        <f ca="1">IFERROR(INDEX(Personnel_1[Category],Q94),"")</f>
        <v/>
      </c>
      <c r="S94" s="253" t="str">
        <f ca="1">IFERROR(INDEX(Personnel_1[FTE],Q94),"")</f>
        <v/>
      </c>
      <c r="T94" s="254" t="str">
        <f ca="1">IFERROR(INDEX(Personnel_1[Months],Q94),"")</f>
        <v/>
      </c>
      <c r="U94"/>
      <c r="V94" s="252" t="str">
        <f ca="1">IF(MIN(IFERROR(MATCH("*PostDoc*",OFFSET('Budget Project 2'!$A$13,V93,0,ROWS(Personnel_2[]),1),0)+V93,999),IFERROR(MATCH("*PhD*",OFFSET('Budget Project 2'!$A$13,V93,0,ROWS(Personnel_2[]),1),0)+V93,999))&lt;ROWS(Personnel_2[]),MIN(IFERROR(MATCH("*PostDoc*",OFFSET('Budget Project 2'!$A$13,V93,0,ROWS(Personnel_2[]),1),0)+V93,999),IFERROR(MATCH("*PhD*",OFFSET('Budget Project 2'!$A$13,V93,0,ROWS(Personnel_2[]),1),0)+V93,999)),"")</f>
        <v/>
      </c>
      <c r="W94" s="253" t="str">
        <f ca="1">IFERROR(INDEX(Personnel_2[Category],V94),"")</f>
        <v/>
      </c>
      <c r="X94" s="253" t="str">
        <f ca="1">IFERROR(INDEX(Personnel_2[FTE],V94),"")</f>
        <v/>
      </c>
      <c r="Y94" s="254" t="str">
        <f ca="1">IFERROR(INDEX(Personnel_2[Months],V94),"")</f>
        <v/>
      </c>
      <c r="Z94"/>
      <c r="AA94" s="252" t="str">
        <f ca="1">IF(MIN(IFERROR(MATCH("*PostDoc*",OFFSET('Budget Project 3'!$A$13,AA93,0,ROWS(Personnel_3[]),1),0)+AA93,999),IFERROR(MATCH("*PhD*",OFFSET('Budget Project 3'!$A$13,AA93,0,ROWS(Personnel_3[]),1),0)+AA93,999))&lt;ROWS(Personnel_3[]),MIN(IFERROR(MATCH("*PostDoc*",OFFSET('Budget Project 3'!$A$13,AA93,0,ROWS(Personnel_3[]),1),0)+AA93,999),IFERROR(MATCH("*PhD*",OFFSET('Budget Project 3'!$A$13,AA93,0,ROWS(Personnel_3[]),1),0)+AA93,999)),"")</f>
        <v/>
      </c>
      <c r="AB94" s="253" t="str">
        <f ca="1">IFERROR(INDEX(Personnel_3[Category],AA94),"")</f>
        <v/>
      </c>
      <c r="AC94" s="253" t="str">
        <f ca="1">IFERROR(INDEX(Personnel_3[FTE],AA94),"")</f>
        <v/>
      </c>
      <c r="AD94" s="254" t="str">
        <f ca="1">IFERROR(INDEX(Personnel_3[Months],AA94),"")</f>
        <v/>
      </c>
      <c r="AE94"/>
      <c r="AF94"/>
      <c r="AG94"/>
      <c r="AH94"/>
      <c r="AI94"/>
      <c r="AJ9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0"/>
      <c r="CY94" s="40"/>
      <c r="CZ94" s="40"/>
      <c r="DA94" s="40"/>
      <c r="DB94" s="40"/>
      <c r="DC94" s="40"/>
      <c r="DD94" s="40"/>
      <c r="DE94" s="40"/>
      <c r="DF94" s="40"/>
    </row>
    <row r="95" spans="2:110" s="39" customFormat="1" ht="11.25" customHeight="1" outlineLevel="1" x14ac:dyDescent="0.25">
      <c r="B95" s="221" t="str">
        <f ca="1">IF(IFERROR(MATCH("*Other*",OFFSET('Budget Project 1'!$A$13,B94,0,ROWS(Personnel_1[]),1),0)+B94,999)&lt;ROWS(Personnel_1[]),IFERROR(MATCH("*Other*",OFFSET('Budget Project 1'!$A$13,B94,0,ROWS(Personnel_1[]),1),0)+B94,999),"")</f>
        <v/>
      </c>
      <c r="C95" s="173" t="str">
        <f ca="1">IFERROR(INDEX(Personnel_1[Amount],B95),"")</f>
        <v/>
      </c>
      <c r="D95" s="44"/>
      <c r="E95" s="221" t="str">
        <f ca="1">IF(MIN(IFERROR(MATCH("*PostDoc*",OFFSET('Budget Project 1'!$A$13,E94,0,ROWS(Personnel_1[]),1),0)+E94,999),IFERROR(MATCH("*PhD*",OFFSET('Budget Project 1'!$A$13,E94,0,ROWS(Personnel_1[]),1),0)+E94,999))&lt;ROWS(Personnel_1[]),MIN(IFERROR(MATCH("*PostDoc*",OFFSET('Budget Project 1'!$A$13,E94,0,ROWS(Personnel_1[]),1),0)+E94,999),IFERROR(MATCH("*PhD*",OFFSET('Budget Project 1'!$A$13,E94,0,ROWS(Personnel_1[]),1),0)+E94,999)),"")</f>
        <v/>
      </c>
      <c r="F95" s="177" t="str">
        <f ca="1">IFERROR(INDEX(Personnel_1[FTE],E95)*INDEX(Personnel_1[Months],E95)/12,"")</f>
        <v/>
      </c>
      <c r="G95" s="233"/>
      <c r="H95" s="235" t="str">
        <f ca="1">IF(IFERROR(MATCH("*researcher*",OFFSET('Budget Project 1'!$A$41,H94,0,ROWS(pers_other_inst[]),1),0)+H94,999)&lt;ROWS(pers_other_inst[]),IFERROR(MATCH("*researcher*",OFFSET('Budget Project 1'!$A$41,H94,0,ROWS(pers_other_inst[]),1),0)+H94,999),"")</f>
        <v/>
      </c>
      <c r="I95" s="241" t="str">
        <f ca="1">IF(ISERROR(IF(AND(INDEX(pers_other_inst[Months],H95)&gt;=pers_oi_min_months,INDEX(pers_other_inst[Total '#hours],H95)/INDEX(pers_other_inst[Months],H95)*12/pers_other_nrhours_year&gt;=pers_oi_minFTE)=TRUE,INDEX(pers_other_inst[Months],H95)/12,0)),"",IF(AND(INDEX(pers_other_inst[Months],H95)&gt;=pers_oi_min_months,INDEX(pers_other_inst[Total '#hours],H95)/INDEX(pers_other_inst[Months],H95)*12/pers_other_nrhours_year&gt;=pers_oi_minFTE)=TRUE,INDEX(pers_other_inst[Months],H95)/12,""))</f>
        <v/>
      </c>
      <c r="J95" s="233"/>
      <c r="K95" s="221" t="str">
        <f ca="1">IF(IFERROR(MATCH("*Non-scientific*",OFFSET('Budget Project 1'!$A$13,K94,0,ROWS(Personnel_1[]),1),0)+K94,999)&lt;ROWS(Personnel_1[]),IFERROR(MATCH("*Non-scientific*",OFFSET('Budget Project 1'!$A$13,K94,0,ROWS(Personnel_1[]),1),0)+K94,999),"")</f>
        <v/>
      </c>
      <c r="L95" s="173" t="str">
        <f ca="1">IFERROR(INDEX(Personnel_1[Amount],K95),"")</f>
        <v/>
      </c>
      <c r="M95"/>
      <c r="N95" s="221" t="str">
        <f ca="1">IF(IFERROR(MATCH("*leave*",OFFSET('Budget Project 1'!$A$13,N94,0,ROWS(Personnel_1[]),1),0)+N94,999)&lt;ROWS(Personnel_1[]),IFERROR(MATCH("*leave*",OFFSET('Budget Project 1'!$A$13,N94,0,ROWS(Personnel_1[]),1),0)+N94,999),"")</f>
        <v/>
      </c>
      <c r="O95" s="228" t="str">
        <f ca="1">IFERROR(INDEX(Personnel_1[Months],N95)*INDEX(Personnel_1[FTE],N95),"")</f>
        <v/>
      </c>
      <c r="P95"/>
      <c r="Q95" s="252" t="str">
        <f ca="1">IF(MIN(IFERROR(MATCH("*PostDoc*",OFFSET('Budget Project 1'!$A$13,E94,0,ROWS(Personnel_1[]),1),0)+E94,999),IFERROR(MATCH("*PhD*",OFFSET('Budget Project 1'!$A$13,E94,0,ROWS(Personnel_1[]),1),0)+E94,999))&lt;ROWS(Personnel_1[]),MIN(IFERROR(MATCH("*PostDoc*",OFFSET('Budget Project 1'!$A$13,E94,0,ROWS(Personnel_1[]),1),0)+E94,999),IFERROR(MATCH("*PhD*",OFFSET('Budget Project 1'!$A$13,E94,0,ROWS(Personnel_1[]),1),0)+E94,999)),"")</f>
        <v/>
      </c>
      <c r="R95" s="253" t="str">
        <f ca="1">IFERROR(INDEX(Personnel_1[Category],Q95),"")</f>
        <v/>
      </c>
      <c r="S95" s="253" t="str">
        <f ca="1">IFERROR(INDEX(Personnel_1[FTE],Q95),"")</f>
        <v/>
      </c>
      <c r="T95" s="254" t="str">
        <f ca="1">IFERROR(INDEX(Personnel_1[Months],Q95),"")</f>
        <v/>
      </c>
      <c r="U95"/>
      <c r="V95" s="252" t="str">
        <f ca="1">IF(MIN(IFERROR(MATCH("*PostDoc*",OFFSET('Budget Project 2'!$A$13,V94,0,ROWS(Personnel_2[]),1),0)+V94,999),IFERROR(MATCH("*PhD*",OFFSET('Budget Project 2'!$A$13,V94,0,ROWS(Personnel_2[]),1),0)+V94,999))&lt;ROWS(Personnel_2[]),MIN(IFERROR(MATCH("*PostDoc*",OFFSET('Budget Project 2'!$A$13,V94,0,ROWS(Personnel_2[]),1),0)+V94,999),IFERROR(MATCH("*PhD*",OFFSET('Budget Project 2'!$A$13,V94,0,ROWS(Personnel_2[]),1),0)+V94,999)),"")</f>
        <v/>
      </c>
      <c r="W95" s="253" t="str">
        <f ca="1">IFERROR(INDEX(Personnel_2[Category],V95),"")</f>
        <v/>
      </c>
      <c r="X95" s="253" t="str">
        <f ca="1">IFERROR(INDEX(Personnel_2[FTE],V95),"")</f>
        <v/>
      </c>
      <c r="Y95" s="254" t="str">
        <f ca="1">IFERROR(INDEX(Personnel_2[Months],V95),"")</f>
        <v/>
      </c>
      <c r="Z95"/>
      <c r="AA95" s="252" t="str">
        <f ca="1">IF(MIN(IFERROR(MATCH("*PostDoc*",OFFSET('Budget Project 3'!$A$13,AA94,0,ROWS(Personnel_3[]),1),0)+AA94,999),IFERROR(MATCH("*PhD*",OFFSET('Budget Project 3'!$A$13,AA94,0,ROWS(Personnel_3[]),1),0)+AA94,999))&lt;ROWS(Personnel_3[]),MIN(IFERROR(MATCH("*PostDoc*",OFFSET('Budget Project 3'!$A$13,AA94,0,ROWS(Personnel_3[]),1),0)+AA94,999),IFERROR(MATCH("*PhD*",OFFSET('Budget Project 3'!$A$13,AA94,0,ROWS(Personnel_3[]),1),0)+AA94,999)),"")</f>
        <v/>
      </c>
      <c r="AB95" s="253" t="str">
        <f ca="1">IFERROR(INDEX(Personnel_3[Category],AA95),"")</f>
        <v/>
      </c>
      <c r="AC95" s="253" t="str">
        <f ca="1">IFERROR(INDEX(Personnel_3[FTE],AA95),"")</f>
        <v/>
      </c>
      <c r="AD95" s="254" t="str">
        <f ca="1">IFERROR(INDEX(Personnel_3[Months],AA95),"")</f>
        <v/>
      </c>
      <c r="AE95"/>
      <c r="AF95"/>
      <c r="AG95"/>
      <c r="AH95"/>
      <c r="AI95"/>
      <c r="AJ95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0"/>
      <c r="CY95" s="40"/>
      <c r="CZ95" s="40"/>
      <c r="DA95" s="40"/>
      <c r="DB95" s="40"/>
      <c r="DC95" s="40"/>
      <c r="DD95" s="40"/>
      <c r="DE95" s="40"/>
      <c r="DF95" s="40"/>
    </row>
    <row r="96" spans="2:110" s="39" customFormat="1" ht="11.25" customHeight="1" outlineLevel="1" x14ac:dyDescent="0.25">
      <c r="B96" s="221" t="str">
        <f ca="1">IF(IFERROR(MATCH("*Other*",OFFSET('Budget Project 1'!$A$13,B95,0,ROWS(Personnel_1[]),1),0)+B95,999)&lt;ROWS(Personnel_1[]),IFERROR(MATCH("*Other*",OFFSET('Budget Project 1'!$A$13,B95,0,ROWS(Personnel_1[]),1),0)+B95,999),"")</f>
        <v/>
      </c>
      <c r="C96" s="173" t="str">
        <f ca="1">IFERROR(INDEX(Personnel_1[Amount],B96),"")</f>
        <v/>
      </c>
      <c r="D96" s="44"/>
      <c r="E96" s="221" t="str">
        <f ca="1">IF(MIN(IFERROR(MATCH("*PostDoc*",OFFSET('Budget Project 1'!$A$13,E95,0,ROWS(Personnel_1[]),1),0)+E95,999),IFERROR(MATCH("*PhD*",OFFSET('Budget Project 1'!$A$13,E95,0,ROWS(Personnel_1[]),1),0)+E95,999))&lt;ROWS(Personnel_1[]),MIN(IFERROR(MATCH("*PostDoc*",OFFSET('Budget Project 1'!$A$13,E95,0,ROWS(Personnel_1[]),1),0)+E95,999),IFERROR(MATCH("*PhD*",OFFSET('Budget Project 1'!$A$13,E95,0,ROWS(Personnel_1[]),1),0)+E95,999)),"")</f>
        <v/>
      </c>
      <c r="F96" s="177" t="str">
        <f ca="1">IFERROR(INDEX(Personnel_1[FTE],E96)*INDEX(Personnel_1[Months],E96)/12,"")</f>
        <v/>
      </c>
      <c r="G96" s="233"/>
      <c r="H96" s="235" t="str">
        <f ca="1">IF(IFERROR(MATCH("*researcher*",OFFSET('Budget Project 1'!$A$41,H95,0,ROWS(pers_other_inst[]),1),0)+H95,999)&lt;ROWS(pers_other_inst[]),IFERROR(MATCH("*researcher*",OFFSET('Budget Project 1'!$A$41,H95,0,ROWS(pers_other_inst[]),1),0)+H95,999),"")</f>
        <v/>
      </c>
      <c r="I96" s="241" t="str">
        <f ca="1">IF(ISERROR(IF(AND(INDEX(pers_other_inst[Months],H96)&gt;=pers_oi_min_months,INDEX(pers_other_inst[Total '#hours],H96)/INDEX(pers_other_inst[Months],H96)*12/pers_other_nrhours_year&gt;=pers_oi_minFTE)=TRUE,INDEX(pers_other_inst[Months],H96)/12,0)),"",IF(AND(INDEX(pers_other_inst[Months],H96)&gt;=pers_oi_min_months,INDEX(pers_other_inst[Total '#hours],H96)/INDEX(pers_other_inst[Months],H96)*12/pers_other_nrhours_year&gt;=pers_oi_minFTE)=TRUE,INDEX(pers_other_inst[Months],H96)/12,""))</f>
        <v/>
      </c>
      <c r="J96" s="233"/>
      <c r="K96" s="221" t="str">
        <f ca="1">IF(IFERROR(MATCH("*Non-scientific*",OFFSET('Budget Project 1'!$A$13,K95,0,ROWS(Personnel_1[]),1),0)+K95,999)&lt;ROWS(Personnel_1[]),IFERROR(MATCH("*Non-scientific*",OFFSET('Budget Project 1'!$A$13,K95,0,ROWS(Personnel_1[]),1),0)+K95,999),"")</f>
        <v/>
      </c>
      <c r="L96" s="173" t="str">
        <f ca="1">IFERROR(INDEX(Personnel_1[Amount],K96),"")</f>
        <v/>
      </c>
      <c r="M96"/>
      <c r="N96" s="221" t="str">
        <f ca="1">IF(IFERROR(MATCH("*leave*",OFFSET('Budget Project 1'!$A$13,N95,0,ROWS(Personnel_1[]),1),0)+N95,999)&lt;ROWS(Personnel_1[]),IFERROR(MATCH("*leave*",OFFSET('Budget Project 1'!$A$13,N95,0,ROWS(Personnel_1[]),1),0)+N95,999),"")</f>
        <v/>
      </c>
      <c r="O96" s="228" t="str">
        <f ca="1">IFERROR(INDEX(Personnel_1[Months],N96)*INDEX(Personnel_1[FTE],N96),"")</f>
        <v/>
      </c>
      <c r="P96"/>
      <c r="Q96" s="252" t="str">
        <f ca="1">IF(MIN(IFERROR(MATCH("*PostDoc*",OFFSET('Budget Project 1'!$A$13,E95,0,ROWS(Personnel_1[]),1),0)+E95,999),IFERROR(MATCH("*PhD*",OFFSET('Budget Project 1'!$A$13,E95,0,ROWS(Personnel_1[]),1),0)+E95,999))&lt;ROWS(Personnel_1[]),MIN(IFERROR(MATCH("*PostDoc*",OFFSET('Budget Project 1'!$A$13,E95,0,ROWS(Personnel_1[]),1),0)+E95,999),IFERROR(MATCH("*PhD*",OFFSET('Budget Project 1'!$A$13,E95,0,ROWS(Personnel_1[]),1),0)+E95,999)),"")</f>
        <v/>
      </c>
      <c r="R96" s="253" t="str">
        <f ca="1">IFERROR(INDEX(Personnel_1[Category],Q96),"")</f>
        <v/>
      </c>
      <c r="S96" s="253" t="str">
        <f ca="1">IFERROR(INDEX(Personnel_1[FTE],Q96),"")</f>
        <v/>
      </c>
      <c r="T96" s="254" t="str">
        <f ca="1">IFERROR(INDEX(Personnel_1[Months],Q96),"")</f>
        <v/>
      </c>
      <c r="U96"/>
      <c r="V96" s="252" t="str">
        <f ca="1">IF(MIN(IFERROR(MATCH("*PostDoc*",OFFSET('Budget Project 2'!$A$13,V95,0,ROWS(Personnel_2[]),1),0)+V95,999),IFERROR(MATCH("*PhD*",OFFSET('Budget Project 2'!$A$13,V95,0,ROWS(Personnel_2[]),1),0)+V95,999))&lt;ROWS(Personnel_2[]),MIN(IFERROR(MATCH("*PostDoc*",OFFSET('Budget Project 2'!$A$13,V95,0,ROWS(Personnel_2[]),1),0)+V95,999),IFERROR(MATCH("*PhD*",OFFSET('Budget Project 2'!$A$13,V95,0,ROWS(Personnel_2[]),1),0)+V95,999)),"")</f>
        <v/>
      </c>
      <c r="W96" s="253" t="str">
        <f ca="1">IFERROR(INDEX(Personnel_2[Category],V96),"")</f>
        <v/>
      </c>
      <c r="X96" s="253" t="str">
        <f ca="1">IFERROR(INDEX(Personnel_2[FTE],V96),"")</f>
        <v/>
      </c>
      <c r="Y96" s="254" t="str">
        <f ca="1">IFERROR(INDEX(Personnel_2[Months],V96),"")</f>
        <v/>
      </c>
      <c r="Z96"/>
      <c r="AA96" s="252" t="str">
        <f ca="1">IF(MIN(IFERROR(MATCH("*PostDoc*",OFFSET('Budget Project 3'!$A$13,AA95,0,ROWS(Personnel_3[]),1),0)+AA95,999),IFERROR(MATCH("*PhD*",OFFSET('Budget Project 3'!$A$13,AA95,0,ROWS(Personnel_3[]),1),0)+AA95,999))&lt;ROWS(Personnel_3[]),MIN(IFERROR(MATCH("*PostDoc*",OFFSET('Budget Project 3'!$A$13,AA95,0,ROWS(Personnel_3[]),1),0)+AA95,999),IFERROR(MATCH("*PhD*",OFFSET('Budget Project 3'!$A$13,AA95,0,ROWS(Personnel_3[]),1),0)+AA95,999)),"")</f>
        <v/>
      </c>
      <c r="AB96" s="253" t="str">
        <f ca="1">IFERROR(INDEX(Personnel_3[Category],AA96),"")</f>
        <v/>
      </c>
      <c r="AC96" s="253" t="str">
        <f ca="1">IFERROR(INDEX(Personnel_3[FTE],AA96),"")</f>
        <v/>
      </c>
      <c r="AD96" s="254" t="str">
        <f ca="1">IFERROR(INDEX(Personnel_3[Months],AA96),"")</f>
        <v/>
      </c>
      <c r="AE96"/>
      <c r="AF96"/>
      <c r="AG96"/>
      <c r="AH96"/>
      <c r="AI96"/>
      <c r="AJ96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0"/>
      <c r="CY96" s="40"/>
      <c r="CZ96" s="40"/>
      <c r="DA96" s="40"/>
      <c r="DB96" s="40"/>
      <c r="DC96" s="40"/>
      <c r="DD96" s="40"/>
      <c r="DE96" s="40"/>
      <c r="DF96" s="40"/>
    </row>
    <row r="97" spans="2:110" s="39" customFormat="1" ht="11.25" customHeight="1" outlineLevel="1" x14ac:dyDescent="0.25">
      <c r="B97" s="221" t="str">
        <f ca="1">IF(IFERROR(MATCH("*Other*",OFFSET('Budget Project 1'!$A$13,B96,0,ROWS(Personnel_1[]),1),0)+B96,999)&lt;ROWS(Personnel_1[]),IFERROR(MATCH("*Other*",OFFSET('Budget Project 1'!$A$13,B96,0,ROWS(Personnel_1[]),1),0)+B96,999),"")</f>
        <v/>
      </c>
      <c r="C97" s="173" t="str">
        <f ca="1">IFERROR(INDEX(Personnel_1[Amount],B97),"")</f>
        <v/>
      </c>
      <c r="D97" s="44"/>
      <c r="E97" s="221" t="str">
        <f ca="1">IF(MIN(IFERROR(MATCH("*PostDoc*",OFFSET('Budget Project 1'!$A$13,E96,0,ROWS(Personnel_1[]),1),0)+E96,999),IFERROR(MATCH("*PhD*",OFFSET('Budget Project 1'!$A$13,E96,0,ROWS(Personnel_1[]),1),0)+E96,999))&lt;ROWS(Personnel_1[]),MIN(IFERROR(MATCH("*PostDoc*",OFFSET('Budget Project 1'!$A$13,E96,0,ROWS(Personnel_1[]),1),0)+E96,999),IFERROR(MATCH("*PhD*",OFFSET('Budget Project 1'!$A$13,E96,0,ROWS(Personnel_1[]),1),0)+E96,999)),"")</f>
        <v/>
      </c>
      <c r="F97" s="177" t="str">
        <f ca="1">IFERROR(INDEX(Personnel_1[FTE],E97)*INDEX(Personnel_1[Months],E97)/12,"")</f>
        <v/>
      </c>
      <c r="G97" s="233"/>
      <c r="H97" s="235" t="str">
        <f ca="1">IF(IFERROR(MATCH("*researcher*",OFFSET('Budget Project 1'!$A$41,H96,0,ROWS(pers_other_inst[]),1),0)+H96,999)&lt;ROWS(pers_other_inst[]),IFERROR(MATCH("*researcher*",OFFSET('Budget Project 1'!$A$41,H96,0,ROWS(pers_other_inst[]),1),0)+H96,999),"")</f>
        <v/>
      </c>
      <c r="I97" s="241" t="str">
        <f ca="1">IF(ISERROR(IF(AND(INDEX(pers_other_inst[Months],H97)&gt;=pers_oi_min_months,INDEX(pers_other_inst[Total '#hours],H97)/INDEX(pers_other_inst[Months],H97)*12/pers_other_nrhours_year&gt;=pers_oi_minFTE)=TRUE,INDEX(pers_other_inst[Months],H97)/12,0)),"",IF(AND(INDEX(pers_other_inst[Months],H97)&gt;=pers_oi_min_months,INDEX(pers_other_inst[Total '#hours],H97)/INDEX(pers_other_inst[Months],H97)*12/pers_other_nrhours_year&gt;=pers_oi_minFTE)=TRUE,INDEX(pers_other_inst[Months],H97)/12,""))</f>
        <v/>
      </c>
      <c r="J97" s="233"/>
      <c r="K97" s="221" t="str">
        <f ca="1">IF(IFERROR(MATCH("*Non-scientific*",OFFSET('Budget Project 1'!$A$13,K96,0,ROWS(Personnel_1[]),1),0)+K96,999)&lt;ROWS(Personnel_1[]),IFERROR(MATCH("*Non-scientific*",OFFSET('Budget Project 1'!$A$13,K96,0,ROWS(Personnel_1[]),1),0)+K96,999),"")</f>
        <v/>
      </c>
      <c r="L97" s="173" t="str">
        <f ca="1">IFERROR(INDEX(Personnel_1[Amount],K97),"")</f>
        <v/>
      </c>
      <c r="M97"/>
      <c r="N97" s="221" t="str">
        <f ca="1">IF(IFERROR(MATCH("*leave*",OFFSET('Budget Project 1'!$A$13,N96,0,ROWS(Personnel_1[]),1),0)+N96,999)&lt;ROWS(Personnel_1[]),IFERROR(MATCH("*leave*",OFFSET('Budget Project 1'!$A$13,N96,0,ROWS(Personnel_1[]),1),0)+N96,999),"")</f>
        <v/>
      </c>
      <c r="O97" s="228" t="str">
        <f ca="1">IFERROR(INDEX(Personnel_1[Months],N97)*INDEX(Personnel_1[FTE],N97),"")</f>
        <v/>
      </c>
      <c r="P97"/>
      <c r="Q97" s="252" t="str">
        <f ca="1">IF(MIN(IFERROR(MATCH("*PostDoc*",OFFSET('Budget Project 1'!$A$13,E96,0,ROWS(Personnel_1[]),1),0)+E96,999),IFERROR(MATCH("*PhD*",OFFSET('Budget Project 1'!$A$13,E96,0,ROWS(Personnel_1[]),1),0)+E96,999))&lt;ROWS(Personnel_1[]),MIN(IFERROR(MATCH("*PostDoc*",OFFSET('Budget Project 1'!$A$13,E96,0,ROWS(Personnel_1[]),1),0)+E96,999),IFERROR(MATCH("*PhD*",OFFSET('Budget Project 1'!$A$13,E96,0,ROWS(Personnel_1[]),1),0)+E96,999)),"")</f>
        <v/>
      </c>
      <c r="R97" s="253" t="str">
        <f ca="1">IFERROR(INDEX(Personnel_1[Category],Q97),"")</f>
        <v/>
      </c>
      <c r="S97" s="253" t="str">
        <f ca="1">IFERROR(INDEX(Personnel_1[FTE],Q97),"")</f>
        <v/>
      </c>
      <c r="T97" s="254" t="str">
        <f ca="1">IFERROR(INDEX(Personnel_1[Months],Q97),"")</f>
        <v/>
      </c>
      <c r="U97"/>
      <c r="V97" s="252" t="str">
        <f ca="1">IF(MIN(IFERROR(MATCH("*PostDoc*",OFFSET('Budget Project 2'!$A$13,V96,0,ROWS(Personnel_2[]),1),0)+V96,999),IFERROR(MATCH("*PhD*",OFFSET('Budget Project 2'!$A$13,V96,0,ROWS(Personnel_2[]),1),0)+V96,999))&lt;ROWS(Personnel_2[]),MIN(IFERROR(MATCH("*PostDoc*",OFFSET('Budget Project 2'!$A$13,V96,0,ROWS(Personnel_2[]),1),0)+V96,999),IFERROR(MATCH("*PhD*",OFFSET('Budget Project 2'!$A$13,V96,0,ROWS(Personnel_2[]),1),0)+V96,999)),"")</f>
        <v/>
      </c>
      <c r="W97" s="253" t="str">
        <f ca="1">IFERROR(INDEX(Personnel_2[Category],V97),"")</f>
        <v/>
      </c>
      <c r="X97" s="253" t="str">
        <f ca="1">IFERROR(INDEX(Personnel_2[FTE],V97),"")</f>
        <v/>
      </c>
      <c r="Y97" s="254" t="str">
        <f ca="1">IFERROR(INDEX(Personnel_2[Months],V97),"")</f>
        <v/>
      </c>
      <c r="Z97"/>
      <c r="AA97" s="252" t="str">
        <f ca="1">IF(MIN(IFERROR(MATCH("*PostDoc*",OFFSET('Budget Project 3'!$A$13,AA96,0,ROWS(Personnel_3[]),1),0)+AA96,999),IFERROR(MATCH("*PhD*",OFFSET('Budget Project 3'!$A$13,AA96,0,ROWS(Personnel_3[]),1),0)+AA96,999))&lt;ROWS(Personnel_3[]),MIN(IFERROR(MATCH("*PostDoc*",OFFSET('Budget Project 3'!$A$13,AA96,0,ROWS(Personnel_3[]),1),0)+AA96,999),IFERROR(MATCH("*PhD*",OFFSET('Budget Project 3'!$A$13,AA96,0,ROWS(Personnel_3[]),1),0)+AA96,999)),"")</f>
        <v/>
      </c>
      <c r="AB97" s="253" t="str">
        <f ca="1">IFERROR(INDEX(Personnel_3[Category],AA97),"")</f>
        <v/>
      </c>
      <c r="AC97" s="253" t="str">
        <f ca="1">IFERROR(INDEX(Personnel_3[FTE],AA97),"")</f>
        <v/>
      </c>
      <c r="AD97" s="254" t="str">
        <f ca="1">IFERROR(INDEX(Personnel_3[Months],AA97),"")</f>
        <v/>
      </c>
      <c r="AE97"/>
      <c r="AF97"/>
      <c r="AG97"/>
      <c r="AH97"/>
      <c r="AI97"/>
      <c r="AJ97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0"/>
      <c r="CY97" s="40"/>
      <c r="CZ97" s="40"/>
      <c r="DA97" s="40"/>
      <c r="DB97" s="40"/>
      <c r="DC97" s="40"/>
      <c r="DD97" s="40"/>
      <c r="DE97" s="40"/>
      <c r="DF97" s="40"/>
    </row>
    <row r="98" spans="2:110" s="39" customFormat="1" ht="11.25" customHeight="1" outlineLevel="1" x14ac:dyDescent="0.25">
      <c r="B98" s="221" t="str">
        <f ca="1">IF(IFERROR(MATCH("*Other*",OFFSET('Budget Project 1'!$A$13,B97,0,ROWS(Personnel_1[]),1),0)+B97,999)&lt;ROWS(Personnel_1[]),IFERROR(MATCH("*Other*",OFFSET('Budget Project 1'!$A$13,B97,0,ROWS(Personnel_1[]),1),0)+B97,999),"")</f>
        <v/>
      </c>
      <c r="C98" s="173" t="str">
        <f ca="1">IFERROR(INDEX(Personnel_1[Amount],B98),"")</f>
        <v/>
      </c>
      <c r="D98" s="44"/>
      <c r="E98" s="221" t="str">
        <f ca="1">IF(MIN(IFERROR(MATCH("*PostDoc*",OFFSET('Budget Project 1'!$A$13,E97,0,ROWS(Personnel_1[]),1),0)+E97,999),IFERROR(MATCH("*PhD*",OFFSET('Budget Project 1'!$A$13,E97,0,ROWS(Personnel_1[]),1),0)+E97,999))&lt;ROWS(Personnel_1[]),MIN(IFERROR(MATCH("*PostDoc*",OFFSET('Budget Project 1'!$A$13,E97,0,ROWS(Personnel_1[]),1),0)+E97,999),IFERROR(MATCH("*PhD*",OFFSET('Budget Project 1'!$A$13,E97,0,ROWS(Personnel_1[]),1),0)+E97,999)),"")</f>
        <v/>
      </c>
      <c r="F98" s="177" t="str">
        <f ca="1">IFERROR(INDEX(Personnel_1[FTE],E98)*INDEX(Personnel_1[Months],E98)/12,"")</f>
        <v/>
      </c>
      <c r="G98" s="233"/>
      <c r="H98" s="235" t="str">
        <f ca="1">IF(IFERROR(MATCH("*researcher*",OFFSET('Budget Project 1'!$A$41,H97,0,ROWS(pers_other_inst[]),1),0)+H97,999)&lt;ROWS(pers_other_inst[]),IFERROR(MATCH("*researcher*",OFFSET('Budget Project 1'!$A$41,H97,0,ROWS(pers_other_inst[]),1),0)+H97,999),"")</f>
        <v/>
      </c>
      <c r="I98" s="241" t="str">
        <f ca="1">IF(ISERROR(IF(AND(INDEX(pers_other_inst[Months],H98)&gt;=pers_oi_min_months,INDEX(pers_other_inst[Total '#hours],H98)/INDEX(pers_other_inst[Months],H98)*12/pers_other_nrhours_year&gt;=pers_oi_minFTE)=TRUE,INDEX(pers_other_inst[Months],H98)/12,0)),"",IF(AND(INDEX(pers_other_inst[Months],H98)&gt;=pers_oi_min_months,INDEX(pers_other_inst[Total '#hours],H98)/INDEX(pers_other_inst[Months],H98)*12/pers_other_nrhours_year&gt;=pers_oi_minFTE)=TRUE,INDEX(pers_other_inst[Months],H98)/12,""))</f>
        <v/>
      </c>
      <c r="J98" s="233"/>
      <c r="K98" s="221" t="str">
        <f ca="1">IF(IFERROR(MATCH("*Non-scientific*",OFFSET('Budget Project 1'!$A$13,K97,0,ROWS(Personnel_1[]),1),0)+K97,999)&lt;ROWS(Personnel_1[]),IFERROR(MATCH("*Non-scientific*",OFFSET('Budget Project 1'!$A$13,K97,0,ROWS(Personnel_1[]),1),0)+K97,999),"")</f>
        <v/>
      </c>
      <c r="L98" s="173" t="str">
        <f ca="1">IFERROR(INDEX(Personnel_1[Amount],K98),"")</f>
        <v/>
      </c>
      <c r="M98"/>
      <c r="N98" s="221" t="str">
        <f ca="1">IF(IFERROR(MATCH("*leave*",OFFSET('Budget Project 1'!$A$13,N97,0,ROWS(Personnel_1[]),1),0)+N97,999)&lt;ROWS(Personnel_1[]),IFERROR(MATCH("*leave*",OFFSET('Budget Project 1'!$A$13,N97,0,ROWS(Personnel_1[]),1),0)+N97,999),"")</f>
        <v/>
      </c>
      <c r="O98" s="228" t="str">
        <f ca="1">IFERROR(INDEX(Personnel_1[Months],N98)*INDEX(Personnel_1[FTE],N98),"")</f>
        <v/>
      </c>
      <c r="P98"/>
      <c r="Q98" s="252" t="str">
        <f ca="1">IF(MIN(IFERROR(MATCH("*PostDoc*",OFFSET('Budget Project 1'!$A$13,E97,0,ROWS(Personnel_1[]),1),0)+E97,999),IFERROR(MATCH("*PhD*",OFFSET('Budget Project 1'!$A$13,E97,0,ROWS(Personnel_1[]),1),0)+E97,999))&lt;ROWS(Personnel_1[]),MIN(IFERROR(MATCH("*PostDoc*",OFFSET('Budget Project 1'!$A$13,E97,0,ROWS(Personnel_1[]),1),0)+E97,999),IFERROR(MATCH("*PhD*",OFFSET('Budget Project 1'!$A$13,E97,0,ROWS(Personnel_1[]),1),0)+E97,999)),"")</f>
        <v/>
      </c>
      <c r="R98" s="253" t="str">
        <f ca="1">IFERROR(INDEX(Personnel_1[Category],Q98),"")</f>
        <v/>
      </c>
      <c r="S98" s="253" t="str">
        <f ca="1">IFERROR(INDEX(Personnel_1[FTE],Q98),"")</f>
        <v/>
      </c>
      <c r="T98" s="254" t="str">
        <f ca="1">IFERROR(INDEX(Personnel_1[Months],Q98),"")</f>
        <v/>
      </c>
      <c r="U98"/>
      <c r="V98" s="252" t="str">
        <f ca="1">IF(MIN(IFERROR(MATCH("*PostDoc*",OFFSET('Budget Project 2'!$A$13,V97,0,ROWS(Personnel_2[]),1),0)+V97,999),IFERROR(MATCH("*PhD*",OFFSET('Budget Project 2'!$A$13,V97,0,ROWS(Personnel_2[]),1),0)+V97,999))&lt;ROWS(Personnel_2[]),MIN(IFERROR(MATCH("*PostDoc*",OFFSET('Budget Project 2'!$A$13,V97,0,ROWS(Personnel_2[]),1),0)+V97,999),IFERROR(MATCH("*PhD*",OFFSET('Budget Project 2'!$A$13,V97,0,ROWS(Personnel_2[]),1),0)+V97,999)),"")</f>
        <v/>
      </c>
      <c r="W98" s="253" t="str">
        <f ca="1">IFERROR(INDEX(Personnel_2[Category],V98),"")</f>
        <v/>
      </c>
      <c r="X98" s="253" t="str">
        <f ca="1">IFERROR(INDEX(Personnel_2[FTE],V98),"")</f>
        <v/>
      </c>
      <c r="Y98" s="254" t="str">
        <f ca="1">IFERROR(INDEX(Personnel_2[Months],V98),"")</f>
        <v/>
      </c>
      <c r="Z98"/>
      <c r="AA98" s="252" t="str">
        <f ca="1">IF(MIN(IFERROR(MATCH("*PostDoc*",OFFSET('Budget Project 3'!$A$13,AA97,0,ROWS(Personnel_3[]),1),0)+AA97,999),IFERROR(MATCH("*PhD*",OFFSET('Budget Project 3'!$A$13,AA97,0,ROWS(Personnel_3[]),1),0)+AA97,999))&lt;ROWS(Personnel_3[]),MIN(IFERROR(MATCH("*PostDoc*",OFFSET('Budget Project 3'!$A$13,AA97,0,ROWS(Personnel_3[]),1),0)+AA97,999),IFERROR(MATCH("*PhD*",OFFSET('Budget Project 3'!$A$13,AA97,0,ROWS(Personnel_3[]),1),0)+AA97,999)),"")</f>
        <v/>
      </c>
      <c r="AB98" s="253" t="str">
        <f ca="1">IFERROR(INDEX(Personnel_3[Category],AA98),"")</f>
        <v/>
      </c>
      <c r="AC98" s="253" t="str">
        <f ca="1">IFERROR(INDEX(Personnel_3[FTE],AA98),"")</f>
        <v/>
      </c>
      <c r="AD98" s="254" t="str">
        <f ca="1">IFERROR(INDEX(Personnel_3[Months],AA98),"")</f>
        <v/>
      </c>
      <c r="AE98"/>
      <c r="AF98"/>
      <c r="AG98"/>
      <c r="AH98"/>
      <c r="AI98"/>
      <c r="AJ98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0"/>
      <c r="CY98" s="40"/>
      <c r="CZ98" s="40"/>
      <c r="DA98" s="40"/>
      <c r="DB98" s="40"/>
      <c r="DC98" s="40"/>
      <c r="DD98" s="40"/>
      <c r="DE98" s="40"/>
      <c r="DF98" s="40"/>
    </row>
    <row r="99" spans="2:110" s="39" customFormat="1" ht="11.25" customHeight="1" outlineLevel="1" x14ac:dyDescent="0.25">
      <c r="B99" s="221" t="str">
        <f ca="1">IF(IFERROR(MATCH("*Other*",OFFSET('Budget Project 1'!$A$13,B98,0,ROWS(Personnel_1[]),1),0)+B98,999)&lt;ROWS(Personnel_1[]),IFERROR(MATCH("*Other*",OFFSET('Budget Project 1'!$A$13,B98,0,ROWS(Personnel_1[]),1),0)+B98,999),"")</f>
        <v/>
      </c>
      <c r="C99" s="173" t="str">
        <f ca="1">IFERROR(INDEX(Personnel_1[Amount],B99),"")</f>
        <v/>
      </c>
      <c r="D99" s="44"/>
      <c r="E99" s="221" t="str">
        <f ca="1">IF(MIN(IFERROR(MATCH("*PostDoc*",OFFSET('Budget Project 1'!$A$13,E98,0,ROWS(Personnel_1[]),1),0)+E98,999),IFERROR(MATCH("*PhD*",OFFSET('Budget Project 1'!$A$13,E98,0,ROWS(Personnel_1[]),1),0)+E98,999))&lt;ROWS(Personnel_1[]),MIN(IFERROR(MATCH("*PostDoc*",OFFSET('Budget Project 1'!$A$13,E98,0,ROWS(Personnel_1[]),1),0)+E98,999),IFERROR(MATCH("*PhD*",OFFSET('Budget Project 1'!$A$13,E98,0,ROWS(Personnel_1[]),1),0)+E98,999)),"")</f>
        <v/>
      </c>
      <c r="F99" s="177" t="str">
        <f ca="1">IFERROR(INDEX(Personnel_1[FTE],E99)*INDEX(Personnel_1[Months],E99)/12,"")</f>
        <v/>
      </c>
      <c r="G99" s="233"/>
      <c r="H99" s="235" t="str">
        <f ca="1">IF(IFERROR(MATCH("*researcher*",OFFSET('Budget Project 1'!$A$41,H98,0,ROWS(pers_other_inst[]),1),0)+H98,999)&lt;ROWS(pers_other_inst[]),IFERROR(MATCH("*researcher*",OFFSET('Budget Project 1'!$A$41,H98,0,ROWS(pers_other_inst[]),1),0)+H98,999),"")</f>
        <v/>
      </c>
      <c r="I99" s="241" t="str">
        <f ca="1">IF(ISERROR(IF(AND(INDEX(pers_other_inst[Months],H99)&gt;=pers_oi_min_months,INDEX(pers_other_inst[Total '#hours],H99)/INDEX(pers_other_inst[Months],H99)*12/pers_other_nrhours_year&gt;=pers_oi_minFTE)=TRUE,INDEX(pers_other_inst[Months],H99)/12,0)),"",IF(AND(INDEX(pers_other_inst[Months],H99)&gt;=pers_oi_min_months,INDEX(pers_other_inst[Total '#hours],H99)/INDEX(pers_other_inst[Months],H99)*12/pers_other_nrhours_year&gt;=pers_oi_minFTE)=TRUE,INDEX(pers_other_inst[Months],H99)/12,""))</f>
        <v/>
      </c>
      <c r="J99" s="233"/>
      <c r="K99" s="221" t="str">
        <f ca="1">IF(IFERROR(MATCH("*Non-scientific*",OFFSET('Budget Project 1'!$A$13,K98,0,ROWS(Personnel_1[]),1),0)+K98,999)&lt;ROWS(Personnel_1[]),IFERROR(MATCH("*Non-scientific*",OFFSET('Budget Project 1'!$A$13,K98,0,ROWS(Personnel_1[]),1),0)+K98,999),"")</f>
        <v/>
      </c>
      <c r="L99" s="173" t="str">
        <f ca="1">IFERROR(INDEX(Personnel_1[Amount],K99),"")</f>
        <v/>
      </c>
      <c r="M99"/>
      <c r="N99" s="221" t="str">
        <f ca="1">IF(IFERROR(MATCH("*leave*",OFFSET('Budget Project 1'!$A$13,N98,0,ROWS(Personnel_1[]),1),0)+N98,999)&lt;ROWS(Personnel_1[]),IFERROR(MATCH("*leave*",OFFSET('Budget Project 1'!$A$13,N98,0,ROWS(Personnel_1[]),1),0)+N98,999),"")</f>
        <v/>
      </c>
      <c r="O99" s="228" t="str">
        <f ca="1">IFERROR(INDEX(Personnel_1[Months],N99)*INDEX(Personnel_1[FTE],N99),"")</f>
        <v/>
      </c>
      <c r="P99"/>
      <c r="Q99" s="252" t="str">
        <f ca="1">IF(MIN(IFERROR(MATCH("*PostDoc*",OFFSET('Budget Project 1'!$A$13,E98,0,ROWS(Personnel_1[]),1),0)+E98,999),IFERROR(MATCH("*PhD*",OFFSET('Budget Project 1'!$A$13,E98,0,ROWS(Personnel_1[]),1),0)+E98,999))&lt;ROWS(Personnel_1[]),MIN(IFERROR(MATCH("*PostDoc*",OFFSET('Budget Project 1'!$A$13,E98,0,ROWS(Personnel_1[]),1),0)+E98,999),IFERROR(MATCH("*PhD*",OFFSET('Budget Project 1'!$A$13,E98,0,ROWS(Personnel_1[]),1),0)+E98,999)),"")</f>
        <v/>
      </c>
      <c r="R99" s="253" t="str">
        <f ca="1">IFERROR(INDEX(Personnel_1[Category],Q99),"")</f>
        <v/>
      </c>
      <c r="S99" s="253" t="str">
        <f ca="1">IFERROR(INDEX(Personnel_1[FTE],Q99),"")</f>
        <v/>
      </c>
      <c r="T99" s="254" t="str">
        <f ca="1">IFERROR(INDEX(Personnel_1[Months],Q99),"")</f>
        <v/>
      </c>
      <c r="U99"/>
      <c r="V99" s="252" t="str">
        <f ca="1">IF(MIN(IFERROR(MATCH("*PostDoc*",OFFSET('Budget Project 2'!$A$13,V98,0,ROWS(Personnel_2[]),1),0)+V98,999),IFERROR(MATCH("*PhD*",OFFSET('Budget Project 2'!$A$13,V98,0,ROWS(Personnel_2[]),1),0)+V98,999))&lt;ROWS(Personnel_2[]),MIN(IFERROR(MATCH("*PostDoc*",OFFSET('Budget Project 2'!$A$13,V98,0,ROWS(Personnel_2[]),1),0)+V98,999),IFERROR(MATCH("*PhD*",OFFSET('Budget Project 2'!$A$13,V98,0,ROWS(Personnel_2[]),1),0)+V98,999)),"")</f>
        <v/>
      </c>
      <c r="W99" s="253" t="str">
        <f ca="1">IFERROR(INDEX(Personnel_2[Category],V99),"")</f>
        <v/>
      </c>
      <c r="X99" s="253" t="str">
        <f ca="1">IFERROR(INDEX(Personnel_2[FTE],V99),"")</f>
        <v/>
      </c>
      <c r="Y99" s="254" t="str">
        <f ca="1">IFERROR(INDEX(Personnel_2[Months],V99),"")</f>
        <v/>
      </c>
      <c r="Z99"/>
      <c r="AA99" s="252" t="str">
        <f ca="1">IF(MIN(IFERROR(MATCH("*PostDoc*",OFFSET('Budget Project 3'!$A$13,AA98,0,ROWS(Personnel_3[]),1),0)+AA98,999),IFERROR(MATCH("*PhD*",OFFSET('Budget Project 3'!$A$13,AA98,0,ROWS(Personnel_3[]),1),0)+AA98,999))&lt;ROWS(Personnel_3[]),MIN(IFERROR(MATCH("*PostDoc*",OFFSET('Budget Project 3'!$A$13,AA98,0,ROWS(Personnel_3[]),1),0)+AA98,999),IFERROR(MATCH("*PhD*",OFFSET('Budget Project 3'!$A$13,AA98,0,ROWS(Personnel_3[]),1),0)+AA98,999)),"")</f>
        <v/>
      </c>
      <c r="AB99" s="253" t="str">
        <f ca="1">IFERROR(INDEX(Personnel_3[Category],AA99),"")</f>
        <v/>
      </c>
      <c r="AC99" s="253" t="str">
        <f ca="1">IFERROR(INDEX(Personnel_3[FTE],AA99),"")</f>
        <v/>
      </c>
      <c r="AD99" s="254" t="str">
        <f ca="1">IFERROR(INDEX(Personnel_3[Months],AA99),"")</f>
        <v/>
      </c>
      <c r="AE99"/>
      <c r="AF99"/>
      <c r="AG99"/>
      <c r="AH99"/>
      <c r="AI99"/>
      <c r="AJ99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0"/>
      <c r="CY99" s="40"/>
      <c r="CZ99" s="40"/>
      <c r="DA99" s="40"/>
      <c r="DB99" s="40"/>
      <c r="DC99" s="40"/>
      <c r="DD99" s="40"/>
      <c r="DE99" s="40"/>
      <c r="DF99" s="40"/>
    </row>
    <row r="100" spans="2:110" s="39" customFormat="1" ht="11.25" customHeight="1" outlineLevel="1" x14ac:dyDescent="0.25">
      <c r="B100" s="221" t="str">
        <f ca="1">IF(IFERROR(MATCH("*Other*",OFFSET('Budget Project 1'!$A$13,B99,0,ROWS(Personnel_1[]),1),0)+B99,999)&lt;ROWS(Personnel_1[]),IFERROR(MATCH("*Other*",OFFSET('Budget Project 1'!$A$13,B99,0,ROWS(Personnel_1[]),1),0)+B99,999),"")</f>
        <v/>
      </c>
      <c r="C100" s="173" t="str">
        <f ca="1">IFERROR(INDEX(Personnel_1[Amount],B100),"")</f>
        <v/>
      </c>
      <c r="D100" s="44"/>
      <c r="E100" s="221" t="str">
        <f ca="1">IF(MIN(IFERROR(MATCH("*PostDoc*",OFFSET('Budget Project 1'!$A$13,E99,0,ROWS(Personnel_1[]),1),0)+E99,999),IFERROR(MATCH("*PhD*",OFFSET('Budget Project 1'!$A$13,E99,0,ROWS(Personnel_1[]),1),0)+E99,999))&lt;ROWS(Personnel_1[]),MIN(IFERROR(MATCH("*PostDoc*",OFFSET('Budget Project 1'!$A$13,E99,0,ROWS(Personnel_1[]),1),0)+E99,999),IFERROR(MATCH("*PhD*",OFFSET('Budget Project 1'!$A$13,E99,0,ROWS(Personnel_1[]),1),0)+E99,999)),"")</f>
        <v/>
      </c>
      <c r="F100" s="177" t="str">
        <f ca="1">IFERROR(INDEX(Personnel_1[FTE],E100)*INDEX(Personnel_1[Months],E100)/12,"")</f>
        <v/>
      </c>
      <c r="G100" s="233"/>
      <c r="H100" s="235" t="str">
        <f ca="1">IF(IFERROR(MATCH("*researcher*",OFFSET('Budget Project 1'!$A$41,H99,0,ROWS(pers_other_inst[]),1),0)+H99,999)&lt;ROWS(pers_other_inst[]),IFERROR(MATCH("*researcher*",OFFSET('Budget Project 1'!$A$41,H99,0,ROWS(pers_other_inst[]),1),0)+H99,999),"")</f>
        <v/>
      </c>
      <c r="I100" s="241" t="str">
        <f ca="1">IF(ISERROR(IF(AND(INDEX(pers_other_inst[Months],H100)&gt;=pers_oi_min_months,INDEX(pers_other_inst[Total '#hours],H100)/INDEX(pers_other_inst[Months],H100)*12/pers_other_nrhours_year&gt;=pers_oi_minFTE)=TRUE,INDEX(pers_other_inst[Months],H100)/12,0)),"",IF(AND(INDEX(pers_other_inst[Months],H100)&gt;=pers_oi_min_months,INDEX(pers_other_inst[Total '#hours],H100)/INDEX(pers_other_inst[Months],H100)*12/pers_other_nrhours_year&gt;=pers_oi_minFTE)=TRUE,INDEX(pers_other_inst[Months],H100)/12,""))</f>
        <v/>
      </c>
      <c r="J100" s="233"/>
      <c r="K100" s="221" t="str">
        <f ca="1">IF(IFERROR(MATCH("*Non-scientific*",OFFSET('Budget Project 1'!$A$13,K99,0,ROWS(Personnel_1[]),1),0)+K99,999)&lt;ROWS(Personnel_1[]),IFERROR(MATCH("*Non-scientific*",OFFSET('Budget Project 1'!$A$13,K99,0,ROWS(Personnel_1[]),1),0)+K99,999),"")</f>
        <v/>
      </c>
      <c r="L100" s="173" t="str">
        <f ca="1">IFERROR(INDEX(Personnel_1[Amount],K100),"")</f>
        <v/>
      </c>
      <c r="M100"/>
      <c r="N100" s="221" t="str">
        <f ca="1">IF(IFERROR(MATCH("*leave*",OFFSET('Budget Project 1'!$A$13,N99,0,ROWS(Personnel_1[]),1),0)+N99,999)&lt;ROWS(Personnel_1[]),IFERROR(MATCH("*leave*",OFFSET('Budget Project 1'!$A$13,N99,0,ROWS(Personnel_1[]),1),0)+N99,999),"")</f>
        <v/>
      </c>
      <c r="O100" s="228" t="str">
        <f ca="1">IFERROR(INDEX(Personnel_1[Months],N100)*INDEX(Personnel_1[FTE],N100),"")</f>
        <v/>
      </c>
      <c r="P100"/>
      <c r="Q100" s="252" t="str">
        <f ca="1">IF(MIN(IFERROR(MATCH("*PostDoc*",OFFSET('Budget Project 1'!$A$13,E99,0,ROWS(Personnel_1[]),1),0)+E99,999),IFERROR(MATCH("*PhD*",OFFSET('Budget Project 1'!$A$13,E99,0,ROWS(Personnel_1[]),1),0)+E99,999))&lt;ROWS(Personnel_1[]),MIN(IFERROR(MATCH("*PostDoc*",OFFSET('Budget Project 1'!$A$13,E99,0,ROWS(Personnel_1[]),1),0)+E99,999),IFERROR(MATCH("*PhD*",OFFSET('Budget Project 1'!$A$13,E99,0,ROWS(Personnel_1[]),1),0)+E99,999)),"")</f>
        <v/>
      </c>
      <c r="R100" s="253" t="str">
        <f ca="1">IFERROR(INDEX(Personnel_1[Category],Q100),"")</f>
        <v/>
      </c>
      <c r="S100" s="253" t="str">
        <f ca="1">IFERROR(INDEX(Personnel_1[FTE],Q100),"")</f>
        <v/>
      </c>
      <c r="T100" s="254" t="str">
        <f ca="1">IFERROR(INDEX(Personnel_1[Months],Q100),"")</f>
        <v/>
      </c>
      <c r="U100"/>
      <c r="V100" s="252" t="str">
        <f ca="1">IF(MIN(IFERROR(MATCH("*PostDoc*",OFFSET('Budget Project 2'!$A$13,V99,0,ROWS(Personnel_2[]),1),0)+V99,999),IFERROR(MATCH("*PhD*",OFFSET('Budget Project 2'!$A$13,V99,0,ROWS(Personnel_2[]),1),0)+V99,999))&lt;ROWS(Personnel_2[]),MIN(IFERROR(MATCH("*PostDoc*",OFFSET('Budget Project 2'!$A$13,V99,0,ROWS(Personnel_2[]),1),0)+V99,999),IFERROR(MATCH("*PhD*",OFFSET('Budget Project 2'!$A$13,V99,0,ROWS(Personnel_2[]),1),0)+V99,999)),"")</f>
        <v/>
      </c>
      <c r="W100" s="253" t="str">
        <f ca="1">IFERROR(INDEX(Personnel_2[Category],V100),"")</f>
        <v/>
      </c>
      <c r="X100" s="253" t="str">
        <f ca="1">IFERROR(INDEX(Personnel_2[FTE],V100),"")</f>
        <v/>
      </c>
      <c r="Y100" s="254" t="str">
        <f ca="1">IFERROR(INDEX(Personnel_2[Months],V100),"")</f>
        <v/>
      </c>
      <c r="Z100"/>
      <c r="AA100" s="252" t="str">
        <f ca="1">IF(MIN(IFERROR(MATCH("*PostDoc*",OFFSET('Budget Project 3'!$A$13,AA99,0,ROWS(Personnel_3[]),1),0)+AA99,999),IFERROR(MATCH("*PhD*",OFFSET('Budget Project 3'!$A$13,AA99,0,ROWS(Personnel_3[]),1),0)+AA99,999))&lt;ROWS(Personnel_3[]),MIN(IFERROR(MATCH("*PostDoc*",OFFSET('Budget Project 3'!$A$13,AA99,0,ROWS(Personnel_3[]),1),0)+AA99,999),IFERROR(MATCH("*PhD*",OFFSET('Budget Project 3'!$A$13,AA99,0,ROWS(Personnel_3[]),1),0)+AA99,999)),"")</f>
        <v/>
      </c>
      <c r="AB100" s="253" t="str">
        <f ca="1">IFERROR(INDEX(Personnel_3[Category],AA100),"")</f>
        <v/>
      </c>
      <c r="AC100" s="253" t="str">
        <f ca="1">IFERROR(INDEX(Personnel_3[FTE],AA100),"")</f>
        <v/>
      </c>
      <c r="AD100" s="254" t="str">
        <f ca="1">IFERROR(INDEX(Personnel_3[Months],AA100),"")</f>
        <v/>
      </c>
      <c r="AE100"/>
      <c r="AF100"/>
      <c r="AG100"/>
      <c r="AH100"/>
      <c r="AI100"/>
      <c r="AJ100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0"/>
      <c r="CY100" s="40"/>
      <c r="CZ100" s="40"/>
      <c r="DA100" s="40"/>
      <c r="DB100" s="40"/>
      <c r="DC100" s="40"/>
      <c r="DD100" s="40"/>
      <c r="DE100" s="40"/>
      <c r="DF100" s="40"/>
    </row>
    <row r="101" spans="2:110" s="39" customFormat="1" ht="11.25" customHeight="1" outlineLevel="1" x14ac:dyDescent="0.25">
      <c r="B101" s="221" t="str">
        <f ca="1">IF(IFERROR(MATCH("*Other*",OFFSET('Budget Project 1'!$A$13,B100,0,ROWS(Personnel_1[]),1),0)+B100,999)&lt;ROWS(Personnel_1[]),IFERROR(MATCH("*Other*",OFFSET('Budget Project 1'!$A$13,B100,0,ROWS(Personnel_1[]),1),0)+B100,999),"")</f>
        <v/>
      </c>
      <c r="C101" s="173" t="str">
        <f ca="1">IFERROR(INDEX(Personnel_1[Amount],B101),"")</f>
        <v/>
      </c>
      <c r="D101" s="44"/>
      <c r="E101" s="221" t="str">
        <f ca="1">IF(MIN(IFERROR(MATCH("*PostDoc*",OFFSET('Budget Project 1'!$A$13,E100,0,ROWS(Personnel_1[]),1),0)+E100,999),IFERROR(MATCH("*PhD*",OFFSET('Budget Project 1'!$A$13,E100,0,ROWS(Personnel_1[]),1),0)+E100,999))&lt;ROWS(Personnel_1[]),MIN(IFERROR(MATCH("*PostDoc*",OFFSET('Budget Project 1'!$A$13,E100,0,ROWS(Personnel_1[]),1),0)+E100,999),IFERROR(MATCH("*PhD*",OFFSET('Budget Project 1'!$A$13,E100,0,ROWS(Personnel_1[]),1),0)+E100,999)),"")</f>
        <v/>
      </c>
      <c r="F101" s="177" t="str">
        <f ca="1">IFERROR(INDEX(Personnel_1[FTE],E101)*INDEX(Personnel_1[Months],E101)/12,"")</f>
        <v/>
      </c>
      <c r="G101" s="233"/>
      <c r="H101" s="235" t="str">
        <f ca="1">IF(IFERROR(MATCH("*researcher*",OFFSET('Budget Project 1'!$A$41,H100,0,ROWS(pers_other_inst[]),1),0)+H100,999)&lt;ROWS(pers_other_inst[]),IFERROR(MATCH("*researcher*",OFFSET('Budget Project 1'!$A$41,H100,0,ROWS(pers_other_inst[]),1),0)+H100,999),"")</f>
        <v/>
      </c>
      <c r="I101" s="241" t="str">
        <f ca="1">IF(ISERROR(IF(AND(INDEX(pers_other_inst[Months],H101)&gt;=pers_oi_min_months,INDEX(pers_other_inst[Total '#hours],H101)/INDEX(pers_other_inst[Months],H101)*12/pers_other_nrhours_year&gt;=pers_oi_minFTE)=TRUE,INDEX(pers_other_inst[Months],H101)/12,0)),"",IF(AND(INDEX(pers_other_inst[Months],H101)&gt;=pers_oi_min_months,INDEX(pers_other_inst[Total '#hours],H101)/INDEX(pers_other_inst[Months],H101)*12/pers_other_nrhours_year&gt;=pers_oi_minFTE)=TRUE,INDEX(pers_other_inst[Months],H101)/12,""))</f>
        <v/>
      </c>
      <c r="J101" s="233"/>
      <c r="K101" s="221" t="str">
        <f ca="1">IF(IFERROR(MATCH("*Non-scientific*",OFFSET('Budget Project 1'!$A$13,K100,0,ROWS(Personnel_1[]),1),0)+K100,999)&lt;ROWS(Personnel_1[]),IFERROR(MATCH("*Non-scientific*",OFFSET('Budget Project 1'!$A$13,K100,0,ROWS(Personnel_1[]),1),0)+K100,999),"")</f>
        <v/>
      </c>
      <c r="L101" s="173" t="str">
        <f ca="1">IFERROR(INDEX(Personnel_1[Amount],K101),"")</f>
        <v/>
      </c>
      <c r="M101"/>
      <c r="N101" s="221" t="str">
        <f ca="1">IF(IFERROR(MATCH("*leave*",OFFSET('Budget Project 1'!$A$13,N100,0,ROWS(Personnel_1[]),1),0)+N100,999)&lt;ROWS(Personnel_1[]),IFERROR(MATCH("*leave*",OFFSET('Budget Project 1'!$A$13,N100,0,ROWS(Personnel_1[]),1),0)+N100,999),"")</f>
        <v/>
      </c>
      <c r="O101" s="228" t="str">
        <f ca="1">IFERROR(INDEX(Personnel_1[Months],N101)*INDEX(Personnel_1[FTE],N101),"")</f>
        <v/>
      </c>
      <c r="P101"/>
      <c r="Q101" s="252" t="str">
        <f ca="1">IF(MIN(IFERROR(MATCH("*PostDoc*",OFFSET('Budget Project 1'!$A$13,E100,0,ROWS(Personnel_1[]),1),0)+E100,999),IFERROR(MATCH("*PhD*",OFFSET('Budget Project 1'!$A$13,E100,0,ROWS(Personnel_1[]),1),0)+E100,999))&lt;ROWS(Personnel_1[]),MIN(IFERROR(MATCH("*PostDoc*",OFFSET('Budget Project 1'!$A$13,E100,0,ROWS(Personnel_1[]),1),0)+E100,999),IFERROR(MATCH("*PhD*",OFFSET('Budget Project 1'!$A$13,E100,0,ROWS(Personnel_1[]),1),0)+E100,999)),"")</f>
        <v/>
      </c>
      <c r="R101" s="253" t="str">
        <f ca="1">IFERROR(INDEX(Personnel_1[Category],Q101),"")</f>
        <v/>
      </c>
      <c r="S101" s="253" t="str">
        <f ca="1">IFERROR(INDEX(Personnel_1[FTE],Q101),"")</f>
        <v/>
      </c>
      <c r="T101" s="254" t="str">
        <f ca="1">IFERROR(INDEX(Personnel_1[Months],Q101),"")</f>
        <v/>
      </c>
      <c r="U101"/>
      <c r="V101" s="252" t="str">
        <f ca="1">IF(MIN(IFERROR(MATCH("*PostDoc*",OFFSET('Budget Project 2'!$A$13,V100,0,ROWS(Personnel_2[]),1),0)+V100,999),IFERROR(MATCH("*PhD*",OFFSET('Budget Project 2'!$A$13,V100,0,ROWS(Personnel_2[]),1),0)+V100,999))&lt;ROWS(Personnel_2[]),MIN(IFERROR(MATCH("*PostDoc*",OFFSET('Budget Project 2'!$A$13,V100,0,ROWS(Personnel_2[]),1),0)+V100,999),IFERROR(MATCH("*PhD*",OFFSET('Budget Project 2'!$A$13,V100,0,ROWS(Personnel_2[]),1),0)+V100,999)),"")</f>
        <v/>
      </c>
      <c r="W101" s="253" t="str">
        <f ca="1">IFERROR(INDEX(Personnel_2[Category],V101),"")</f>
        <v/>
      </c>
      <c r="X101" s="253" t="str">
        <f ca="1">IFERROR(INDEX(Personnel_2[FTE],V101),"")</f>
        <v/>
      </c>
      <c r="Y101" s="254" t="str">
        <f ca="1">IFERROR(INDEX(Personnel_2[Months],V101),"")</f>
        <v/>
      </c>
      <c r="Z101"/>
      <c r="AA101" s="252" t="str">
        <f ca="1">IF(MIN(IFERROR(MATCH("*PostDoc*",OFFSET('Budget Project 3'!$A$13,AA100,0,ROWS(Personnel_3[]),1),0)+AA100,999),IFERROR(MATCH("*PhD*",OFFSET('Budget Project 3'!$A$13,AA100,0,ROWS(Personnel_3[]),1),0)+AA100,999))&lt;ROWS(Personnel_3[]),MIN(IFERROR(MATCH("*PostDoc*",OFFSET('Budget Project 3'!$A$13,AA100,0,ROWS(Personnel_3[]),1),0)+AA100,999),IFERROR(MATCH("*PhD*",OFFSET('Budget Project 3'!$A$13,AA100,0,ROWS(Personnel_3[]),1),0)+AA100,999)),"")</f>
        <v/>
      </c>
      <c r="AB101" s="253" t="str">
        <f ca="1">IFERROR(INDEX(Personnel_3[Category],AA101),"")</f>
        <v/>
      </c>
      <c r="AC101" s="253" t="str">
        <f ca="1">IFERROR(INDEX(Personnel_3[FTE],AA101),"")</f>
        <v/>
      </c>
      <c r="AD101" s="254" t="str">
        <f ca="1">IFERROR(INDEX(Personnel_3[Months],AA101),"")</f>
        <v/>
      </c>
      <c r="AE101"/>
      <c r="AF101"/>
      <c r="AG101"/>
      <c r="AH101"/>
      <c r="AI101"/>
      <c r="AJ101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0"/>
      <c r="CY101" s="40"/>
      <c r="CZ101" s="40"/>
      <c r="DA101" s="40"/>
      <c r="DB101" s="40"/>
      <c r="DC101" s="40"/>
      <c r="DD101" s="40"/>
      <c r="DE101" s="40"/>
      <c r="DF101" s="40"/>
    </row>
    <row r="102" spans="2:110" s="39" customFormat="1" ht="11.25" customHeight="1" outlineLevel="1" x14ac:dyDescent="0.25">
      <c r="B102" s="221" t="str">
        <f ca="1">IF(IFERROR(MATCH("*Other*",OFFSET('Budget Project 1'!$A$13,B101,0,ROWS(Personnel_1[]),1),0)+B101,999)&lt;ROWS(Personnel_1[]),IFERROR(MATCH("*Other*",OFFSET('Budget Project 1'!$A$13,B101,0,ROWS(Personnel_1[]),1),0)+B101,999),"")</f>
        <v/>
      </c>
      <c r="C102" s="173" t="str">
        <f ca="1">IFERROR(INDEX(Personnel_1[Amount],B102),"")</f>
        <v/>
      </c>
      <c r="D102" s="44"/>
      <c r="E102" s="221" t="str">
        <f ca="1">IF(MIN(IFERROR(MATCH("*PostDoc*",OFFSET('Budget Project 1'!$A$13,E101,0,ROWS(Personnel_1[]),1),0)+E101,999),IFERROR(MATCH("*PhD*",OFFSET('Budget Project 1'!$A$13,E101,0,ROWS(Personnel_1[]),1),0)+E101,999))&lt;ROWS(Personnel_1[]),MIN(IFERROR(MATCH("*PostDoc*",OFFSET('Budget Project 1'!$A$13,E101,0,ROWS(Personnel_1[]),1),0)+E101,999),IFERROR(MATCH("*PhD*",OFFSET('Budget Project 1'!$A$13,E101,0,ROWS(Personnel_1[]),1),0)+E101,999)),"")</f>
        <v/>
      </c>
      <c r="F102" s="177" t="str">
        <f ca="1">IFERROR(INDEX(Personnel_1[FTE],E102)*INDEX(Personnel_1[Months],E102)/12,"")</f>
        <v/>
      </c>
      <c r="G102" s="233"/>
      <c r="H102" s="235" t="str">
        <f ca="1">IF(IFERROR(MATCH("*researcher*",OFFSET('Budget Project 1'!$A$41,H101,0,ROWS(pers_other_inst[]),1),0)+H101,999)&lt;ROWS(pers_other_inst[]),IFERROR(MATCH("*researcher*",OFFSET('Budget Project 1'!$A$41,H101,0,ROWS(pers_other_inst[]),1),0)+H101,999),"")</f>
        <v/>
      </c>
      <c r="I102" s="241" t="str">
        <f ca="1">IF(ISERROR(IF(AND(INDEX(pers_other_inst[Months],H102)&gt;=pers_oi_min_months,INDEX(pers_other_inst[Total '#hours],H102)/INDEX(pers_other_inst[Months],H102)*12/pers_other_nrhours_year&gt;=pers_oi_minFTE)=TRUE,INDEX(pers_other_inst[Months],H102)/12,0)),"",IF(AND(INDEX(pers_other_inst[Months],H102)&gt;=pers_oi_min_months,INDEX(pers_other_inst[Total '#hours],H102)/INDEX(pers_other_inst[Months],H102)*12/pers_other_nrhours_year&gt;=pers_oi_minFTE)=TRUE,INDEX(pers_other_inst[Months],H102)/12,""))</f>
        <v/>
      </c>
      <c r="J102" s="233"/>
      <c r="K102" s="221" t="str">
        <f ca="1">IF(IFERROR(MATCH("*Non-scientific*",OFFSET('Budget Project 1'!$A$13,K101,0,ROWS(Personnel_1[]),1),0)+K101,999)&lt;ROWS(Personnel_1[]),IFERROR(MATCH("*Non-scientific*",OFFSET('Budget Project 1'!$A$13,K101,0,ROWS(Personnel_1[]),1),0)+K101,999),"")</f>
        <v/>
      </c>
      <c r="L102" s="173" t="str">
        <f ca="1">IFERROR(INDEX(Personnel_1[Amount],K102),"")</f>
        <v/>
      </c>
      <c r="M102"/>
      <c r="N102" s="221" t="str">
        <f ca="1">IF(IFERROR(MATCH("*leave*",OFFSET('Budget Project 1'!$A$13,N101,0,ROWS(Personnel_1[]),1),0)+N101,999)&lt;ROWS(Personnel_1[]),IFERROR(MATCH("*leave*",OFFSET('Budget Project 1'!$A$13,N101,0,ROWS(Personnel_1[]),1),0)+N101,999),"")</f>
        <v/>
      </c>
      <c r="O102" s="228" t="str">
        <f ca="1">IFERROR(INDEX(Personnel_1[Months],N102)*INDEX(Personnel_1[FTE],N102),"")</f>
        <v/>
      </c>
      <c r="P102"/>
      <c r="Q102" s="252" t="str">
        <f ca="1">IF(MIN(IFERROR(MATCH("*PostDoc*",OFFSET('Budget Project 1'!$A$13,E101,0,ROWS(Personnel_1[]),1),0)+E101,999),IFERROR(MATCH("*PhD*",OFFSET('Budget Project 1'!$A$13,E101,0,ROWS(Personnel_1[]),1),0)+E101,999))&lt;ROWS(Personnel_1[]),MIN(IFERROR(MATCH("*PostDoc*",OFFSET('Budget Project 1'!$A$13,E101,0,ROWS(Personnel_1[]),1),0)+E101,999),IFERROR(MATCH("*PhD*",OFFSET('Budget Project 1'!$A$13,E101,0,ROWS(Personnel_1[]),1),0)+E101,999)),"")</f>
        <v/>
      </c>
      <c r="R102" s="253" t="str">
        <f ca="1">IFERROR(INDEX(Personnel_1[Category],Q102),"")</f>
        <v/>
      </c>
      <c r="S102" s="253" t="str">
        <f ca="1">IFERROR(INDEX(Personnel_1[FTE],Q102),"")</f>
        <v/>
      </c>
      <c r="T102" s="254" t="str">
        <f ca="1">IFERROR(INDEX(Personnel_1[Months],Q102),"")</f>
        <v/>
      </c>
      <c r="U102"/>
      <c r="V102" s="252" t="str">
        <f ca="1">IF(MIN(IFERROR(MATCH("*PostDoc*",OFFSET('Budget Project 2'!$A$13,V101,0,ROWS(Personnel_2[]),1),0)+V101,999),IFERROR(MATCH("*PhD*",OFFSET('Budget Project 2'!$A$13,V101,0,ROWS(Personnel_2[]),1),0)+V101,999))&lt;ROWS(Personnel_2[]),MIN(IFERROR(MATCH("*PostDoc*",OFFSET('Budget Project 2'!$A$13,V101,0,ROWS(Personnel_2[]),1),0)+V101,999),IFERROR(MATCH("*PhD*",OFFSET('Budget Project 2'!$A$13,V101,0,ROWS(Personnel_2[]),1),0)+V101,999)),"")</f>
        <v/>
      </c>
      <c r="W102" s="253" t="str">
        <f ca="1">IFERROR(INDEX(Personnel_2[Category],V102),"")</f>
        <v/>
      </c>
      <c r="X102" s="253" t="str">
        <f ca="1">IFERROR(INDEX(Personnel_2[FTE],V102),"")</f>
        <v/>
      </c>
      <c r="Y102" s="254" t="str">
        <f ca="1">IFERROR(INDEX(Personnel_2[Months],V102),"")</f>
        <v/>
      </c>
      <c r="Z102"/>
      <c r="AA102" s="252" t="str">
        <f ca="1">IF(MIN(IFERROR(MATCH("*PostDoc*",OFFSET('Budget Project 3'!$A$13,AA101,0,ROWS(Personnel_3[]),1),0)+AA101,999),IFERROR(MATCH("*PhD*",OFFSET('Budget Project 3'!$A$13,AA101,0,ROWS(Personnel_3[]),1),0)+AA101,999))&lt;ROWS(Personnel_3[]),MIN(IFERROR(MATCH("*PostDoc*",OFFSET('Budget Project 3'!$A$13,AA101,0,ROWS(Personnel_3[]),1),0)+AA101,999),IFERROR(MATCH("*PhD*",OFFSET('Budget Project 3'!$A$13,AA101,0,ROWS(Personnel_3[]),1),0)+AA101,999)),"")</f>
        <v/>
      </c>
      <c r="AB102" s="253" t="str">
        <f ca="1">IFERROR(INDEX(Personnel_3[Category],AA102),"")</f>
        <v/>
      </c>
      <c r="AC102" s="253" t="str">
        <f ca="1">IFERROR(INDEX(Personnel_3[FTE],AA102),"")</f>
        <v/>
      </c>
      <c r="AD102" s="254" t="str">
        <f ca="1">IFERROR(INDEX(Personnel_3[Months],AA102),"")</f>
        <v/>
      </c>
      <c r="AE102"/>
      <c r="AF102"/>
      <c r="AG102"/>
      <c r="AH102"/>
      <c r="AI102"/>
      <c r="AJ102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0"/>
      <c r="CY102" s="40"/>
      <c r="CZ102" s="40"/>
      <c r="DA102" s="40"/>
      <c r="DB102" s="40"/>
      <c r="DC102" s="40"/>
      <c r="DD102" s="40"/>
      <c r="DE102" s="40"/>
      <c r="DF102" s="40"/>
    </row>
    <row r="103" spans="2:110" s="39" customFormat="1" ht="11.25" customHeight="1" outlineLevel="1" x14ac:dyDescent="0.25">
      <c r="B103" s="221" t="str">
        <f ca="1">IF(IFERROR(MATCH("*Other*",OFFSET('Budget Project 1'!$A$13,B102,0,ROWS(Personnel_1[]),1),0)+B102,999)&lt;ROWS(Personnel_1[]),IFERROR(MATCH("*Other*",OFFSET('Budget Project 1'!$A$13,B102,0,ROWS(Personnel_1[]),1),0)+B102,999),"")</f>
        <v/>
      </c>
      <c r="C103" s="173" t="str">
        <f ca="1">IFERROR(INDEX(Personnel_1[Amount],B103),"")</f>
        <v/>
      </c>
      <c r="D103" s="44"/>
      <c r="E103" s="221" t="str">
        <f ca="1">IF(MIN(IFERROR(MATCH("*PostDoc*",OFFSET('Budget Project 1'!$A$13,E102,0,ROWS(Personnel_1[]),1),0)+E102,999),IFERROR(MATCH("*PhD*",OFFSET('Budget Project 1'!$A$13,E102,0,ROWS(Personnel_1[]),1),0)+E102,999))&lt;ROWS(Personnel_1[]),MIN(IFERROR(MATCH("*PostDoc*",OFFSET('Budget Project 1'!$A$13,E102,0,ROWS(Personnel_1[]),1),0)+E102,999),IFERROR(MATCH("*PhD*",OFFSET('Budget Project 1'!$A$13,E102,0,ROWS(Personnel_1[]),1),0)+E102,999)),"")</f>
        <v/>
      </c>
      <c r="F103" s="177" t="str">
        <f ca="1">IFERROR(INDEX(Personnel_1[FTE],E103)*INDEX(Personnel_1[Months],E103)/12,"")</f>
        <v/>
      </c>
      <c r="G103" s="233"/>
      <c r="H103" s="235" t="str">
        <f ca="1">IF(IFERROR(MATCH("*researcher*",OFFSET('Budget Project 1'!$A$41,H102,0,ROWS(pers_other_inst[]),1),0)+H102,999)&lt;ROWS(pers_other_inst[]),IFERROR(MATCH("*researcher*",OFFSET('Budget Project 1'!$A$41,H102,0,ROWS(pers_other_inst[]),1),0)+H102,999),"")</f>
        <v/>
      </c>
      <c r="I103" s="241" t="str">
        <f ca="1">IF(ISERROR(IF(AND(INDEX(pers_other_inst[Months],H103)&gt;=pers_oi_min_months,INDEX(pers_other_inst[Total '#hours],H103)/INDEX(pers_other_inst[Months],H103)*12/pers_other_nrhours_year&gt;=pers_oi_minFTE)=TRUE,INDEX(pers_other_inst[Months],H103)/12,0)),"",IF(AND(INDEX(pers_other_inst[Months],H103)&gt;=pers_oi_min_months,INDEX(pers_other_inst[Total '#hours],H103)/INDEX(pers_other_inst[Months],H103)*12/pers_other_nrhours_year&gt;=pers_oi_minFTE)=TRUE,INDEX(pers_other_inst[Months],H103)/12,""))</f>
        <v/>
      </c>
      <c r="J103" s="233"/>
      <c r="K103" s="221" t="str">
        <f ca="1">IF(IFERROR(MATCH("*Non-scientific*",OFFSET('Budget Project 1'!$A$13,K102,0,ROWS(Personnel_1[]),1),0)+K102,999)&lt;ROWS(Personnel_1[]),IFERROR(MATCH("*Non-scientific*",OFFSET('Budget Project 1'!$A$13,K102,0,ROWS(Personnel_1[]),1),0)+K102,999),"")</f>
        <v/>
      </c>
      <c r="L103" s="173" t="str">
        <f ca="1">IFERROR(INDEX(Personnel_1[Amount],K103),"")</f>
        <v/>
      </c>
      <c r="M103"/>
      <c r="N103" s="221" t="str">
        <f ca="1">IF(IFERROR(MATCH("*leave*",OFFSET('Budget Project 1'!$A$13,N102,0,ROWS(Personnel_1[]),1),0)+N102,999)&lt;ROWS(Personnel_1[]),IFERROR(MATCH("*leave*",OFFSET('Budget Project 1'!$A$13,N102,0,ROWS(Personnel_1[]),1),0)+N102,999),"")</f>
        <v/>
      </c>
      <c r="O103" s="228" t="str">
        <f ca="1">IFERROR(INDEX(Personnel_1[Months],N103)*INDEX(Personnel_1[FTE],N103),"")</f>
        <v/>
      </c>
      <c r="P103"/>
      <c r="Q103" s="252" t="str">
        <f ca="1">IF(MIN(IFERROR(MATCH("*PostDoc*",OFFSET('Budget Project 1'!$A$13,E102,0,ROWS(Personnel_1[]),1),0)+E102,999),IFERROR(MATCH("*PhD*",OFFSET('Budget Project 1'!$A$13,E102,0,ROWS(Personnel_1[]),1),0)+E102,999))&lt;ROWS(Personnel_1[]),MIN(IFERROR(MATCH("*PostDoc*",OFFSET('Budget Project 1'!$A$13,E102,0,ROWS(Personnel_1[]),1),0)+E102,999),IFERROR(MATCH("*PhD*",OFFSET('Budget Project 1'!$A$13,E102,0,ROWS(Personnel_1[]),1),0)+E102,999)),"")</f>
        <v/>
      </c>
      <c r="R103" s="253" t="str">
        <f ca="1">IFERROR(INDEX(Personnel_1[Category],Q103),"")</f>
        <v/>
      </c>
      <c r="S103" s="253" t="str">
        <f ca="1">IFERROR(INDEX(Personnel_1[FTE],Q103),"")</f>
        <v/>
      </c>
      <c r="T103" s="254" t="str">
        <f ca="1">IFERROR(INDEX(Personnel_1[Months],Q103),"")</f>
        <v/>
      </c>
      <c r="U103"/>
      <c r="V103" s="252" t="str">
        <f ca="1">IF(MIN(IFERROR(MATCH("*PostDoc*",OFFSET('Budget Project 2'!$A$13,V102,0,ROWS(Personnel_2[]),1),0)+V102,999),IFERROR(MATCH("*PhD*",OFFSET('Budget Project 2'!$A$13,V102,0,ROWS(Personnel_2[]),1),0)+V102,999))&lt;ROWS(Personnel_2[]),MIN(IFERROR(MATCH("*PostDoc*",OFFSET('Budget Project 2'!$A$13,V102,0,ROWS(Personnel_2[]),1),0)+V102,999),IFERROR(MATCH("*PhD*",OFFSET('Budget Project 2'!$A$13,V102,0,ROWS(Personnel_2[]),1),0)+V102,999)),"")</f>
        <v/>
      </c>
      <c r="W103" s="253" t="str">
        <f ca="1">IFERROR(INDEX(Personnel_2[Category],V103),"")</f>
        <v/>
      </c>
      <c r="X103" s="253" t="str">
        <f ca="1">IFERROR(INDEX(Personnel_2[FTE],V103),"")</f>
        <v/>
      </c>
      <c r="Y103" s="254" t="str">
        <f ca="1">IFERROR(INDEX(Personnel_2[Months],V103),"")</f>
        <v/>
      </c>
      <c r="Z103"/>
      <c r="AA103" s="252" t="str">
        <f ca="1">IF(MIN(IFERROR(MATCH("*PostDoc*",OFFSET('Budget Project 3'!$A$13,AA102,0,ROWS(Personnel_3[]),1),0)+AA102,999),IFERROR(MATCH("*PhD*",OFFSET('Budget Project 3'!$A$13,AA102,0,ROWS(Personnel_3[]),1),0)+AA102,999))&lt;ROWS(Personnel_3[]),MIN(IFERROR(MATCH("*PostDoc*",OFFSET('Budget Project 3'!$A$13,AA102,0,ROWS(Personnel_3[]),1),0)+AA102,999),IFERROR(MATCH("*PhD*",OFFSET('Budget Project 3'!$A$13,AA102,0,ROWS(Personnel_3[]),1),0)+AA102,999)),"")</f>
        <v/>
      </c>
      <c r="AB103" s="253" t="str">
        <f ca="1">IFERROR(INDEX(Personnel_3[Category],AA103),"")</f>
        <v/>
      </c>
      <c r="AC103" s="253" t="str">
        <f ca="1">IFERROR(INDEX(Personnel_3[FTE],AA103),"")</f>
        <v/>
      </c>
      <c r="AD103" s="254" t="str">
        <f ca="1">IFERROR(INDEX(Personnel_3[Months],AA103),"")</f>
        <v/>
      </c>
      <c r="AE103"/>
      <c r="AF103"/>
      <c r="AG103"/>
      <c r="AH103"/>
      <c r="AI103"/>
      <c r="AJ103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0"/>
      <c r="CY103" s="40"/>
      <c r="CZ103" s="40"/>
      <c r="DA103" s="40"/>
      <c r="DB103" s="40"/>
      <c r="DC103" s="40"/>
      <c r="DD103" s="40"/>
      <c r="DE103" s="40"/>
      <c r="DF103" s="40"/>
    </row>
    <row r="104" spans="2:110" s="39" customFormat="1" ht="11.25" customHeight="1" outlineLevel="1" x14ac:dyDescent="0.25">
      <c r="B104" s="221" t="str">
        <f ca="1">IF(IFERROR(MATCH("*Other*",OFFSET('Budget Project 1'!$A$13,B103,0,ROWS(Personnel_1[]),1),0)+B103,999)&lt;ROWS(Personnel_1[]),IFERROR(MATCH("*Other*",OFFSET('Budget Project 1'!$A$13,B103,0,ROWS(Personnel_1[]),1),0)+B103,999),"")</f>
        <v/>
      </c>
      <c r="C104" s="173" t="str">
        <f ca="1">IFERROR(INDEX(Personnel_1[Amount],B104),"")</f>
        <v/>
      </c>
      <c r="D104" s="44"/>
      <c r="E104" s="221" t="str">
        <f ca="1">IF(MIN(IFERROR(MATCH("*PostDoc*",OFFSET('Budget Project 1'!$A$13,E103,0,ROWS(Personnel_1[]),1),0)+E103,999),IFERROR(MATCH("*PhD*",OFFSET('Budget Project 1'!$A$13,E103,0,ROWS(Personnel_1[]),1),0)+E103,999))&lt;ROWS(Personnel_1[]),MIN(IFERROR(MATCH("*PostDoc*",OFFSET('Budget Project 1'!$A$13,E103,0,ROWS(Personnel_1[]),1),0)+E103,999),IFERROR(MATCH("*PhD*",OFFSET('Budget Project 1'!$A$13,E103,0,ROWS(Personnel_1[]),1),0)+E103,999)),"")</f>
        <v/>
      </c>
      <c r="F104" s="177" t="str">
        <f ca="1">IFERROR(INDEX(Personnel_1[FTE],E104)*INDEX(Personnel_1[Months],E104)/12,"")</f>
        <v/>
      </c>
      <c r="G104" s="233"/>
      <c r="H104" s="235" t="str">
        <f ca="1">IF(IFERROR(MATCH("*researcher*",OFFSET('Budget Project 1'!$A$41,H103,0,ROWS(pers_other_inst[]),1),0)+H103,999)&lt;ROWS(pers_other_inst[]),IFERROR(MATCH("*researcher*",OFFSET('Budget Project 1'!$A$41,H103,0,ROWS(pers_other_inst[]),1),0)+H103,999),"")</f>
        <v/>
      </c>
      <c r="I104" s="241" t="str">
        <f ca="1">IF(ISERROR(IF(AND(INDEX(pers_other_inst[Months],H104)&gt;=pers_oi_min_months,INDEX(pers_other_inst[Total '#hours],H104)/INDEX(pers_other_inst[Months],H104)*12/pers_other_nrhours_year&gt;=pers_oi_minFTE)=TRUE,INDEX(pers_other_inst[Months],H104)/12,0)),"",IF(AND(INDEX(pers_other_inst[Months],H104)&gt;=pers_oi_min_months,INDEX(pers_other_inst[Total '#hours],H104)/INDEX(pers_other_inst[Months],H104)*12/pers_other_nrhours_year&gt;=pers_oi_minFTE)=TRUE,INDEX(pers_other_inst[Months],H104)/12,""))</f>
        <v/>
      </c>
      <c r="J104" s="233"/>
      <c r="K104" s="221" t="str">
        <f ca="1">IF(IFERROR(MATCH("*Non-scientific*",OFFSET('Budget Project 1'!$A$13,K103,0,ROWS(Personnel_1[]),1),0)+K103,999)&lt;ROWS(Personnel_1[]),IFERROR(MATCH("*Non-scientific*",OFFSET('Budget Project 1'!$A$13,K103,0,ROWS(Personnel_1[]),1),0)+K103,999),"")</f>
        <v/>
      </c>
      <c r="L104" s="173" t="str">
        <f ca="1">IFERROR(INDEX(Personnel_1[Amount],K104),"")</f>
        <v/>
      </c>
      <c r="M104"/>
      <c r="N104" s="221" t="str">
        <f ca="1">IF(IFERROR(MATCH("*leave*",OFFSET('Budget Project 1'!$A$13,N103,0,ROWS(Personnel_1[]),1),0)+N103,999)&lt;ROWS(Personnel_1[]),IFERROR(MATCH("*leave*",OFFSET('Budget Project 1'!$A$13,N103,0,ROWS(Personnel_1[]),1),0)+N103,999),"")</f>
        <v/>
      </c>
      <c r="O104" s="228" t="str">
        <f ca="1">IFERROR(INDEX(Personnel_1[Months],N104)*INDEX(Personnel_1[FTE],N104),"")</f>
        <v/>
      </c>
      <c r="P104"/>
      <c r="Q104" s="252" t="str">
        <f ca="1">IF(MIN(IFERROR(MATCH("*PostDoc*",OFFSET('Budget Project 1'!$A$13,E103,0,ROWS(Personnel_1[]),1),0)+E103,999),IFERROR(MATCH("*PhD*",OFFSET('Budget Project 1'!$A$13,E103,0,ROWS(Personnel_1[]),1),0)+E103,999))&lt;ROWS(Personnel_1[]),MIN(IFERROR(MATCH("*PostDoc*",OFFSET('Budget Project 1'!$A$13,E103,0,ROWS(Personnel_1[]),1),0)+E103,999),IFERROR(MATCH("*PhD*",OFFSET('Budget Project 1'!$A$13,E103,0,ROWS(Personnel_1[]),1),0)+E103,999)),"")</f>
        <v/>
      </c>
      <c r="R104" s="253" t="str">
        <f ca="1">IFERROR(INDEX(Personnel_1[Category],Q104),"")</f>
        <v/>
      </c>
      <c r="S104" s="253" t="str">
        <f ca="1">IFERROR(INDEX(Personnel_1[FTE],Q104),"")</f>
        <v/>
      </c>
      <c r="T104" s="254" t="str">
        <f ca="1">IFERROR(INDEX(Personnel_1[Months],Q104),"")</f>
        <v/>
      </c>
      <c r="U104"/>
      <c r="V104" s="252" t="str">
        <f ca="1">IF(MIN(IFERROR(MATCH("*PostDoc*",OFFSET('Budget Project 2'!$A$13,V103,0,ROWS(Personnel_2[]),1),0)+V103,999),IFERROR(MATCH("*PhD*",OFFSET('Budget Project 2'!$A$13,V103,0,ROWS(Personnel_2[]),1),0)+V103,999))&lt;ROWS(Personnel_2[]),MIN(IFERROR(MATCH("*PostDoc*",OFFSET('Budget Project 2'!$A$13,V103,0,ROWS(Personnel_2[]),1),0)+V103,999),IFERROR(MATCH("*PhD*",OFFSET('Budget Project 2'!$A$13,V103,0,ROWS(Personnel_2[]),1),0)+V103,999)),"")</f>
        <v/>
      </c>
      <c r="W104" s="253" t="str">
        <f ca="1">IFERROR(INDEX(Personnel_2[Category],V104),"")</f>
        <v/>
      </c>
      <c r="X104" s="253" t="str">
        <f ca="1">IFERROR(INDEX(Personnel_2[FTE],V104),"")</f>
        <v/>
      </c>
      <c r="Y104" s="254" t="str">
        <f ca="1">IFERROR(INDEX(Personnel_2[Months],V104),"")</f>
        <v/>
      </c>
      <c r="Z104"/>
      <c r="AA104" s="252" t="str">
        <f ca="1">IF(MIN(IFERROR(MATCH("*PostDoc*",OFFSET('Budget Project 3'!$A$13,AA103,0,ROWS(Personnel_3[]),1),0)+AA103,999),IFERROR(MATCH("*PhD*",OFFSET('Budget Project 3'!$A$13,AA103,0,ROWS(Personnel_3[]),1),0)+AA103,999))&lt;ROWS(Personnel_3[]),MIN(IFERROR(MATCH("*PostDoc*",OFFSET('Budget Project 3'!$A$13,AA103,0,ROWS(Personnel_3[]),1),0)+AA103,999),IFERROR(MATCH("*PhD*",OFFSET('Budget Project 3'!$A$13,AA103,0,ROWS(Personnel_3[]),1),0)+AA103,999)),"")</f>
        <v/>
      </c>
      <c r="AB104" s="253" t="str">
        <f ca="1">IFERROR(INDEX(Personnel_3[Category],AA104),"")</f>
        <v/>
      </c>
      <c r="AC104" s="253" t="str">
        <f ca="1">IFERROR(INDEX(Personnel_3[FTE],AA104),"")</f>
        <v/>
      </c>
      <c r="AD104" s="254" t="str">
        <f ca="1">IFERROR(INDEX(Personnel_3[Months],AA104),"")</f>
        <v/>
      </c>
      <c r="AE104"/>
      <c r="AF104"/>
      <c r="AG104"/>
      <c r="AH104"/>
      <c r="AI104"/>
      <c r="AJ10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0"/>
      <c r="CY104" s="40"/>
      <c r="CZ104" s="40"/>
      <c r="DA104" s="40"/>
      <c r="DB104" s="40"/>
      <c r="DC104" s="40"/>
      <c r="DD104" s="40"/>
      <c r="DE104" s="40"/>
      <c r="DF104" s="40"/>
    </row>
    <row r="105" spans="2:110" s="39" customFormat="1" ht="11.25" customHeight="1" outlineLevel="1" x14ac:dyDescent="0.25">
      <c r="B105" s="221" t="str">
        <f ca="1">IF(IFERROR(MATCH("*Other*",OFFSET('Budget Project 1'!$A$13,B104,0,ROWS(Personnel_1[]),1),0)+B104,999)&lt;ROWS(Personnel_1[]),IFERROR(MATCH("*Other*",OFFSET('Budget Project 1'!$A$13,B104,0,ROWS(Personnel_1[]),1),0)+B104,999),"")</f>
        <v/>
      </c>
      <c r="C105" s="173" t="str">
        <f ca="1">IFERROR(INDEX(Personnel_1[Amount],B105),"")</f>
        <v/>
      </c>
      <c r="D105" s="44"/>
      <c r="E105" s="221" t="str">
        <f ca="1">IF(MIN(IFERROR(MATCH("*PostDoc*",OFFSET('Budget Project 1'!$A$13,E104,0,ROWS(Personnel_1[]),1),0)+E104,999),IFERROR(MATCH("*PhD*",OFFSET('Budget Project 1'!$A$13,E104,0,ROWS(Personnel_1[]),1),0)+E104,999))&lt;ROWS(Personnel_1[]),MIN(IFERROR(MATCH("*PostDoc*",OFFSET('Budget Project 1'!$A$13,E104,0,ROWS(Personnel_1[]),1),0)+E104,999),IFERROR(MATCH("*PhD*",OFFSET('Budget Project 1'!$A$13,E104,0,ROWS(Personnel_1[]),1),0)+E104,999)),"")</f>
        <v/>
      </c>
      <c r="F105" s="177" t="str">
        <f ca="1">IFERROR(INDEX(Personnel_1[FTE],E105)*INDEX(Personnel_1[Months],E105)/12,"")</f>
        <v/>
      </c>
      <c r="G105" s="233"/>
      <c r="H105" s="235" t="str">
        <f ca="1">IF(IFERROR(MATCH("*researcher*",OFFSET('Budget Project 1'!$A$41,H104,0,ROWS(pers_other_inst[]),1),0)+H104,999)&lt;ROWS(pers_other_inst[]),IFERROR(MATCH("*researcher*",OFFSET('Budget Project 1'!$A$41,H104,0,ROWS(pers_other_inst[]),1),0)+H104,999),"")</f>
        <v/>
      </c>
      <c r="I105" s="241" t="str">
        <f ca="1">IF(ISERROR(IF(AND(INDEX(pers_other_inst[Months],H105)&gt;=pers_oi_min_months,INDEX(pers_other_inst[Total '#hours],H105)/INDEX(pers_other_inst[Months],H105)*12/pers_other_nrhours_year&gt;=pers_oi_minFTE)=TRUE,INDEX(pers_other_inst[Months],H105)/12,0)),"",IF(AND(INDEX(pers_other_inst[Months],H105)&gt;=pers_oi_min_months,INDEX(pers_other_inst[Total '#hours],H105)/INDEX(pers_other_inst[Months],H105)*12/pers_other_nrhours_year&gt;=pers_oi_minFTE)=TRUE,INDEX(pers_other_inst[Months],H105)/12,""))</f>
        <v/>
      </c>
      <c r="J105" s="233"/>
      <c r="K105" s="221" t="str">
        <f ca="1">IF(IFERROR(MATCH("*Non-scientific*",OFFSET('Budget Project 1'!$A$13,K104,0,ROWS(Personnel_1[]),1),0)+K104,999)&lt;ROWS(Personnel_1[]),IFERROR(MATCH("*Non-scientific*",OFFSET('Budget Project 1'!$A$13,K104,0,ROWS(Personnel_1[]),1),0)+K104,999),"")</f>
        <v/>
      </c>
      <c r="L105" s="173" t="str">
        <f ca="1">IFERROR(INDEX(Personnel_1[Amount],K105),"")</f>
        <v/>
      </c>
      <c r="M105"/>
      <c r="N105" s="221" t="str">
        <f ca="1">IF(IFERROR(MATCH("*leave*",OFFSET('Budget Project 1'!$A$13,N104,0,ROWS(Personnel_1[]),1),0)+N104,999)&lt;ROWS(Personnel_1[]),IFERROR(MATCH("*leave*",OFFSET('Budget Project 1'!$A$13,N104,0,ROWS(Personnel_1[]),1),0)+N104,999),"")</f>
        <v/>
      </c>
      <c r="O105" s="228" t="str">
        <f ca="1">IFERROR(INDEX(Personnel_1[Months],N105)*INDEX(Personnel_1[FTE],N105),"")</f>
        <v/>
      </c>
      <c r="P105"/>
      <c r="Q105" s="252" t="str">
        <f ca="1">IF(MIN(IFERROR(MATCH("*PostDoc*",OFFSET('Budget Project 1'!$A$13,E104,0,ROWS(Personnel_1[]),1),0)+E104,999),IFERROR(MATCH("*PhD*",OFFSET('Budget Project 1'!$A$13,E104,0,ROWS(Personnel_1[]),1),0)+E104,999))&lt;ROWS(Personnel_1[]),MIN(IFERROR(MATCH("*PostDoc*",OFFSET('Budget Project 1'!$A$13,E104,0,ROWS(Personnel_1[]),1),0)+E104,999),IFERROR(MATCH("*PhD*",OFFSET('Budget Project 1'!$A$13,E104,0,ROWS(Personnel_1[]),1),0)+E104,999)),"")</f>
        <v/>
      </c>
      <c r="R105" s="253" t="str">
        <f ca="1">IFERROR(INDEX(Personnel_1[Category],Q105),"")</f>
        <v/>
      </c>
      <c r="S105" s="253" t="str">
        <f ca="1">IFERROR(INDEX(Personnel_1[FTE],Q105),"")</f>
        <v/>
      </c>
      <c r="T105" s="254" t="str">
        <f ca="1">IFERROR(INDEX(Personnel_1[Months],Q105),"")</f>
        <v/>
      </c>
      <c r="U105"/>
      <c r="V105" s="252" t="str">
        <f ca="1">IF(MIN(IFERROR(MATCH("*PostDoc*",OFFSET('Budget Project 2'!$A$13,V104,0,ROWS(Personnel_2[]),1),0)+V104,999),IFERROR(MATCH("*PhD*",OFFSET('Budget Project 2'!$A$13,V104,0,ROWS(Personnel_2[]),1),0)+V104,999))&lt;ROWS(Personnel_2[]),MIN(IFERROR(MATCH("*PostDoc*",OFFSET('Budget Project 2'!$A$13,V104,0,ROWS(Personnel_2[]),1),0)+V104,999),IFERROR(MATCH("*PhD*",OFFSET('Budget Project 2'!$A$13,V104,0,ROWS(Personnel_2[]),1),0)+V104,999)),"")</f>
        <v/>
      </c>
      <c r="W105" s="253" t="str">
        <f ca="1">IFERROR(INDEX(Personnel_2[Category],V105),"")</f>
        <v/>
      </c>
      <c r="X105" s="253" t="str">
        <f ca="1">IFERROR(INDEX(Personnel_2[FTE],V105),"")</f>
        <v/>
      </c>
      <c r="Y105" s="254" t="str">
        <f ca="1">IFERROR(INDEX(Personnel_2[Months],V105),"")</f>
        <v/>
      </c>
      <c r="Z105"/>
      <c r="AA105" s="252" t="str">
        <f ca="1">IF(MIN(IFERROR(MATCH("*PostDoc*",OFFSET('Budget Project 3'!$A$13,AA104,0,ROWS(Personnel_3[]),1),0)+AA104,999),IFERROR(MATCH("*PhD*",OFFSET('Budget Project 3'!$A$13,AA104,0,ROWS(Personnel_3[]),1),0)+AA104,999))&lt;ROWS(Personnel_3[]),MIN(IFERROR(MATCH("*PostDoc*",OFFSET('Budget Project 3'!$A$13,AA104,0,ROWS(Personnel_3[]),1),0)+AA104,999),IFERROR(MATCH("*PhD*",OFFSET('Budget Project 3'!$A$13,AA104,0,ROWS(Personnel_3[]),1),0)+AA104,999)),"")</f>
        <v/>
      </c>
      <c r="AB105" s="253" t="str">
        <f ca="1">IFERROR(INDEX(Personnel_3[Category],AA105),"")</f>
        <v/>
      </c>
      <c r="AC105" s="253" t="str">
        <f ca="1">IFERROR(INDEX(Personnel_3[FTE],AA105),"")</f>
        <v/>
      </c>
      <c r="AD105" s="254" t="str">
        <f ca="1">IFERROR(INDEX(Personnel_3[Months],AA105),"")</f>
        <v/>
      </c>
      <c r="AE105"/>
      <c r="AF105"/>
      <c r="AG105"/>
      <c r="AH105"/>
      <c r="AI105"/>
      <c r="AJ105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0"/>
      <c r="CY105" s="40"/>
      <c r="CZ105" s="40"/>
      <c r="DA105" s="40"/>
      <c r="DB105" s="40"/>
      <c r="DC105" s="40"/>
      <c r="DD105" s="40"/>
      <c r="DE105" s="40"/>
      <c r="DF105" s="40"/>
    </row>
    <row r="106" spans="2:110" s="39" customFormat="1" ht="11.25" customHeight="1" outlineLevel="1" x14ac:dyDescent="0.25">
      <c r="B106" s="221" t="str">
        <f ca="1">IF(IFERROR(MATCH("*Other*",OFFSET('Budget Project 1'!$A$13,B105,0,ROWS(Personnel_1[]),1),0)+B105,999)&lt;ROWS(Personnel_1[]),IFERROR(MATCH("*Other*",OFFSET('Budget Project 1'!$A$13,B105,0,ROWS(Personnel_1[]),1),0)+B105,999),"")</f>
        <v/>
      </c>
      <c r="C106" s="173" t="str">
        <f ca="1">IFERROR(INDEX(Personnel_1[Amount],B106),"")</f>
        <v/>
      </c>
      <c r="D106" s="44"/>
      <c r="E106" s="221" t="str">
        <f ca="1">IF(MIN(IFERROR(MATCH("*PostDoc*",OFFSET('Budget Project 1'!$A$13,E105,0,ROWS(Personnel_1[]),1),0)+E105,999),IFERROR(MATCH("*PhD*",OFFSET('Budget Project 1'!$A$13,E105,0,ROWS(Personnel_1[]),1),0)+E105,999))&lt;ROWS(Personnel_1[]),MIN(IFERROR(MATCH("*PostDoc*",OFFSET('Budget Project 1'!$A$13,E105,0,ROWS(Personnel_1[]),1),0)+E105,999),IFERROR(MATCH("*PhD*",OFFSET('Budget Project 1'!$A$13,E105,0,ROWS(Personnel_1[]),1),0)+E105,999)),"")</f>
        <v/>
      </c>
      <c r="F106" s="177" t="str">
        <f ca="1">IFERROR(INDEX(Personnel_1[FTE],E106)*INDEX(Personnel_1[Months],E106)/12,"")</f>
        <v/>
      </c>
      <c r="G106" s="233"/>
      <c r="H106" s="235" t="str">
        <f ca="1">IF(IFERROR(MATCH("*researcher*",OFFSET('Budget Project 1'!$A$41,H105,0,ROWS(pers_other_inst[]),1),0)+H105,999)&lt;ROWS(pers_other_inst[]),IFERROR(MATCH("*researcher*",OFFSET('Budget Project 1'!$A$41,H105,0,ROWS(pers_other_inst[]),1),0)+H105,999),"")</f>
        <v/>
      </c>
      <c r="I106" s="241" t="str">
        <f ca="1">IF(ISERROR(IF(AND(INDEX(pers_other_inst[Months],H106)&gt;=pers_oi_min_months,INDEX(pers_other_inst[Total '#hours],H106)/INDEX(pers_other_inst[Months],H106)*12/pers_other_nrhours_year&gt;=pers_oi_minFTE)=TRUE,INDEX(pers_other_inst[Months],H106)/12,0)),"",IF(AND(INDEX(pers_other_inst[Months],H106)&gt;=pers_oi_min_months,INDEX(pers_other_inst[Total '#hours],H106)/INDEX(pers_other_inst[Months],H106)*12/pers_other_nrhours_year&gt;=pers_oi_minFTE)=TRUE,INDEX(pers_other_inst[Months],H106)/12,""))</f>
        <v/>
      </c>
      <c r="J106" s="233"/>
      <c r="K106" s="221" t="str">
        <f ca="1">IF(IFERROR(MATCH("*Non-scientific*",OFFSET('Budget Project 1'!$A$13,K105,0,ROWS(Personnel_1[]),1),0)+K105,999)&lt;ROWS(Personnel_1[]),IFERROR(MATCH("*Non-scientific*",OFFSET('Budget Project 1'!$A$13,K105,0,ROWS(Personnel_1[]),1),0)+K105,999),"")</f>
        <v/>
      </c>
      <c r="L106" s="173" t="str">
        <f ca="1">IFERROR(INDEX(Personnel_1[Amount],K106),"")</f>
        <v/>
      </c>
      <c r="M106"/>
      <c r="N106" s="221" t="str">
        <f ca="1">IF(IFERROR(MATCH("*leave*",OFFSET('Budget Project 1'!$A$13,N105,0,ROWS(Personnel_1[]),1),0)+N105,999)&lt;ROWS(Personnel_1[]),IFERROR(MATCH("*leave*",OFFSET('Budget Project 1'!$A$13,N105,0,ROWS(Personnel_1[]),1),0)+N105,999),"")</f>
        <v/>
      </c>
      <c r="O106" s="228" t="str">
        <f ca="1">IFERROR(INDEX(Personnel_1[Months],N106)*INDEX(Personnel_1[FTE],N106),"")</f>
        <v/>
      </c>
      <c r="P106"/>
      <c r="Q106" s="252" t="str">
        <f ca="1">IF(MIN(IFERROR(MATCH("*PostDoc*",OFFSET('Budget Project 1'!$A$13,E105,0,ROWS(Personnel_1[]),1),0)+E105,999),IFERROR(MATCH("*PhD*",OFFSET('Budget Project 1'!$A$13,E105,0,ROWS(Personnel_1[]),1),0)+E105,999))&lt;ROWS(Personnel_1[]),MIN(IFERROR(MATCH("*PostDoc*",OFFSET('Budget Project 1'!$A$13,E105,0,ROWS(Personnel_1[]),1),0)+E105,999),IFERROR(MATCH("*PhD*",OFFSET('Budget Project 1'!$A$13,E105,0,ROWS(Personnel_1[]),1),0)+E105,999)),"")</f>
        <v/>
      </c>
      <c r="R106" s="253" t="str">
        <f ca="1">IFERROR(INDEX(Personnel_1[Category],Q106),"")</f>
        <v/>
      </c>
      <c r="S106" s="253" t="str">
        <f ca="1">IFERROR(INDEX(Personnel_1[FTE],Q106),"")</f>
        <v/>
      </c>
      <c r="T106" s="254" t="str">
        <f ca="1">IFERROR(INDEX(Personnel_1[Months],Q106),"")</f>
        <v/>
      </c>
      <c r="U106"/>
      <c r="V106" s="252" t="str">
        <f ca="1">IF(MIN(IFERROR(MATCH("*PostDoc*",OFFSET('Budget Project 2'!$A$13,V105,0,ROWS(Personnel_2[]),1),0)+V105,999),IFERROR(MATCH("*PhD*",OFFSET('Budget Project 2'!$A$13,V105,0,ROWS(Personnel_2[]),1),0)+V105,999))&lt;ROWS(Personnel_2[]),MIN(IFERROR(MATCH("*PostDoc*",OFFSET('Budget Project 2'!$A$13,V105,0,ROWS(Personnel_2[]),1),0)+V105,999),IFERROR(MATCH("*PhD*",OFFSET('Budget Project 2'!$A$13,V105,0,ROWS(Personnel_2[]),1),0)+V105,999)),"")</f>
        <v/>
      </c>
      <c r="W106" s="253" t="str">
        <f ca="1">IFERROR(INDEX(Personnel_2[Category],V106),"")</f>
        <v/>
      </c>
      <c r="X106" s="253" t="str">
        <f ca="1">IFERROR(INDEX(Personnel_2[FTE],V106),"")</f>
        <v/>
      </c>
      <c r="Y106" s="254" t="str">
        <f ca="1">IFERROR(INDEX(Personnel_2[Months],V106),"")</f>
        <v/>
      </c>
      <c r="Z106"/>
      <c r="AA106" s="252" t="str">
        <f ca="1">IF(MIN(IFERROR(MATCH("*PostDoc*",OFFSET('Budget Project 3'!$A$13,AA105,0,ROWS(Personnel_3[]),1),0)+AA105,999),IFERROR(MATCH("*PhD*",OFFSET('Budget Project 3'!$A$13,AA105,0,ROWS(Personnel_3[]),1),0)+AA105,999))&lt;ROWS(Personnel_3[]),MIN(IFERROR(MATCH("*PostDoc*",OFFSET('Budget Project 3'!$A$13,AA105,0,ROWS(Personnel_3[]),1),0)+AA105,999),IFERROR(MATCH("*PhD*",OFFSET('Budget Project 3'!$A$13,AA105,0,ROWS(Personnel_3[]),1),0)+AA105,999)),"")</f>
        <v/>
      </c>
      <c r="AB106" s="253" t="str">
        <f ca="1">IFERROR(INDEX(Personnel_3[Category],AA106),"")</f>
        <v/>
      </c>
      <c r="AC106" s="253" t="str">
        <f ca="1">IFERROR(INDEX(Personnel_3[FTE],AA106),"")</f>
        <v/>
      </c>
      <c r="AD106" s="254" t="str">
        <f ca="1">IFERROR(INDEX(Personnel_3[Months],AA106),"")</f>
        <v/>
      </c>
      <c r="AE106"/>
      <c r="AF106"/>
      <c r="AG106"/>
      <c r="AH106"/>
      <c r="AI106"/>
      <c r="AJ106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0"/>
      <c r="CY106" s="40"/>
      <c r="CZ106" s="40"/>
      <c r="DA106" s="40"/>
      <c r="DB106" s="40"/>
      <c r="DC106" s="40"/>
      <c r="DD106" s="40"/>
      <c r="DE106" s="40"/>
      <c r="DF106" s="40"/>
    </row>
    <row r="107" spans="2:110" s="39" customFormat="1" ht="11.25" customHeight="1" outlineLevel="1" x14ac:dyDescent="0.25">
      <c r="B107" s="221" t="str">
        <f ca="1">IF(IFERROR(MATCH("*Other*",OFFSET('Budget Project 1'!$A$13,B106,0,ROWS(Personnel_1[]),1),0)+B106,999)&lt;ROWS(Personnel_1[]),IFERROR(MATCH("*Other*",OFFSET('Budget Project 1'!$A$13,B106,0,ROWS(Personnel_1[]),1),0)+B106,999),"")</f>
        <v/>
      </c>
      <c r="C107" s="173" t="str">
        <f ca="1">IFERROR(INDEX(Personnel_1[Amount],B107),"")</f>
        <v/>
      </c>
      <c r="D107" s="44"/>
      <c r="E107" s="221" t="str">
        <f ca="1">IF(MIN(IFERROR(MATCH("*PostDoc*",OFFSET('Budget Project 1'!$A$13,E106,0,ROWS(Personnel_1[]),1),0)+E106,999),IFERROR(MATCH("*PhD*",OFFSET('Budget Project 1'!$A$13,E106,0,ROWS(Personnel_1[]),1),0)+E106,999))&lt;ROWS(Personnel_1[]),MIN(IFERROR(MATCH("*PostDoc*",OFFSET('Budget Project 1'!$A$13,E106,0,ROWS(Personnel_1[]),1),0)+E106,999),IFERROR(MATCH("*PhD*",OFFSET('Budget Project 1'!$A$13,E106,0,ROWS(Personnel_1[]),1),0)+E106,999)),"")</f>
        <v/>
      </c>
      <c r="F107" s="177" t="str">
        <f ca="1">IFERROR(INDEX(Personnel_1[FTE],E107)*INDEX(Personnel_1[Months],E107)/12,"")</f>
        <v/>
      </c>
      <c r="G107" s="233"/>
      <c r="H107" s="235" t="str">
        <f ca="1">IF(IFERROR(MATCH("*researcher*",OFFSET('Budget Project 1'!$A$41,H106,0,ROWS(pers_other_inst[]),1),0)+H106,999)&lt;ROWS(pers_other_inst[]),IFERROR(MATCH("*researcher*",OFFSET('Budget Project 1'!$A$41,H106,0,ROWS(pers_other_inst[]),1),0)+H106,999),"")</f>
        <v/>
      </c>
      <c r="I107" s="241" t="str">
        <f ca="1">IF(ISERROR(IF(AND(INDEX(pers_other_inst[Months],H107)&gt;=pers_oi_min_months,INDEX(pers_other_inst[Total '#hours],H107)/INDEX(pers_other_inst[Months],H107)*12/pers_other_nrhours_year&gt;=pers_oi_minFTE)=TRUE,INDEX(pers_other_inst[Months],H107)/12,0)),"",IF(AND(INDEX(pers_other_inst[Months],H107)&gt;=pers_oi_min_months,INDEX(pers_other_inst[Total '#hours],H107)/INDEX(pers_other_inst[Months],H107)*12/pers_other_nrhours_year&gt;=pers_oi_minFTE)=TRUE,INDEX(pers_other_inst[Months],H107)/12,""))</f>
        <v/>
      </c>
      <c r="J107" s="233"/>
      <c r="K107" s="221" t="str">
        <f ca="1">IF(IFERROR(MATCH("*Non-scientific*",OFFSET('Budget Project 1'!$A$13,K106,0,ROWS(Personnel_1[]),1),0)+K106,999)&lt;ROWS(Personnel_1[]),IFERROR(MATCH("*Non-scientific*",OFFSET('Budget Project 1'!$A$13,K106,0,ROWS(Personnel_1[]),1),0)+K106,999),"")</f>
        <v/>
      </c>
      <c r="L107" s="173" t="str">
        <f ca="1">IFERROR(INDEX(Personnel_1[Amount],K107),"")</f>
        <v/>
      </c>
      <c r="M107"/>
      <c r="N107" s="221" t="str">
        <f ca="1">IF(IFERROR(MATCH("*leave*",OFFSET('Budget Project 1'!$A$13,N106,0,ROWS(Personnel_1[]),1),0)+N106,999)&lt;ROWS(Personnel_1[]),IFERROR(MATCH("*leave*",OFFSET('Budget Project 1'!$A$13,N106,0,ROWS(Personnel_1[]),1),0)+N106,999),"")</f>
        <v/>
      </c>
      <c r="O107" s="228" t="str">
        <f ca="1">IFERROR(INDEX(Personnel_1[Months],N107)*INDEX(Personnel_1[FTE],N107),"")</f>
        <v/>
      </c>
      <c r="P107"/>
      <c r="Q107" s="252" t="str">
        <f ca="1">IF(MIN(IFERROR(MATCH("*PostDoc*",OFFSET('Budget Project 1'!$A$13,E106,0,ROWS(Personnel_1[]),1),0)+E106,999),IFERROR(MATCH("*PhD*",OFFSET('Budget Project 1'!$A$13,E106,0,ROWS(Personnel_1[]),1),0)+E106,999))&lt;ROWS(Personnel_1[]),MIN(IFERROR(MATCH("*PostDoc*",OFFSET('Budget Project 1'!$A$13,E106,0,ROWS(Personnel_1[]),1),0)+E106,999),IFERROR(MATCH("*PhD*",OFFSET('Budget Project 1'!$A$13,E106,0,ROWS(Personnel_1[]),1),0)+E106,999)),"")</f>
        <v/>
      </c>
      <c r="R107" s="253" t="str">
        <f ca="1">IFERROR(INDEX(Personnel_1[Category],Q107),"")</f>
        <v/>
      </c>
      <c r="S107" s="253" t="str">
        <f ca="1">IFERROR(INDEX(Personnel_1[FTE],Q107),"")</f>
        <v/>
      </c>
      <c r="T107" s="254" t="str">
        <f ca="1">IFERROR(INDEX(Personnel_1[Months],Q107),"")</f>
        <v/>
      </c>
      <c r="U107"/>
      <c r="V107" s="252" t="str">
        <f ca="1">IF(MIN(IFERROR(MATCH("*PostDoc*",OFFSET('Budget Project 2'!$A$13,V106,0,ROWS(Personnel_2[]),1),0)+V106,999),IFERROR(MATCH("*PhD*",OFFSET('Budget Project 2'!$A$13,V106,0,ROWS(Personnel_2[]),1),0)+V106,999))&lt;ROWS(Personnel_2[]),MIN(IFERROR(MATCH("*PostDoc*",OFFSET('Budget Project 2'!$A$13,V106,0,ROWS(Personnel_2[]),1),0)+V106,999),IFERROR(MATCH("*PhD*",OFFSET('Budget Project 2'!$A$13,V106,0,ROWS(Personnel_2[]),1),0)+V106,999)),"")</f>
        <v/>
      </c>
      <c r="W107" s="253" t="str">
        <f ca="1">IFERROR(INDEX(Personnel_2[Category],V107),"")</f>
        <v/>
      </c>
      <c r="X107" s="253" t="str">
        <f ca="1">IFERROR(INDEX(Personnel_2[FTE],V107),"")</f>
        <v/>
      </c>
      <c r="Y107" s="254" t="str">
        <f ca="1">IFERROR(INDEX(Personnel_2[Months],V107),"")</f>
        <v/>
      </c>
      <c r="Z107"/>
      <c r="AA107" s="252" t="str">
        <f ca="1">IF(MIN(IFERROR(MATCH("*PostDoc*",OFFSET('Budget Project 3'!$A$13,AA106,0,ROWS(Personnel_3[]),1),0)+AA106,999),IFERROR(MATCH("*PhD*",OFFSET('Budget Project 3'!$A$13,AA106,0,ROWS(Personnel_3[]),1),0)+AA106,999))&lt;ROWS(Personnel_3[]),MIN(IFERROR(MATCH("*PostDoc*",OFFSET('Budget Project 3'!$A$13,AA106,0,ROWS(Personnel_3[]),1),0)+AA106,999),IFERROR(MATCH("*PhD*",OFFSET('Budget Project 3'!$A$13,AA106,0,ROWS(Personnel_3[]),1),0)+AA106,999)),"")</f>
        <v/>
      </c>
      <c r="AB107" s="253" t="str">
        <f ca="1">IFERROR(INDEX(Personnel_3[Category],AA107),"")</f>
        <v/>
      </c>
      <c r="AC107" s="253" t="str">
        <f ca="1">IFERROR(INDEX(Personnel_3[FTE],AA107),"")</f>
        <v/>
      </c>
      <c r="AD107" s="254" t="str">
        <f ca="1">IFERROR(INDEX(Personnel_3[Months],AA107),"")</f>
        <v/>
      </c>
      <c r="AE107"/>
      <c r="AF107"/>
      <c r="AG107"/>
      <c r="AH107"/>
      <c r="AI107"/>
      <c r="AJ107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0"/>
      <c r="CY107" s="40"/>
      <c r="CZ107" s="40"/>
      <c r="DA107" s="40"/>
      <c r="DB107" s="40"/>
      <c r="DC107" s="40"/>
      <c r="DD107" s="40"/>
      <c r="DE107" s="40"/>
      <c r="DF107" s="40"/>
    </row>
    <row r="108" spans="2:110" s="39" customFormat="1" ht="11.25" customHeight="1" outlineLevel="1" x14ac:dyDescent="0.25">
      <c r="B108" s="221" t="str">
        <f ca="1">IF(IFERROR(MATCH("*Other*",OFFSET('Budget Project 1'!$A$13,B107,0,ROWS(Personnel_1[]),1),0)+B107,999)&lt;ROWS(Personnel_1[]),IFERROR(MATCH("*Other*",OFFSET('Budget Project 1'!$A$13,B107,0,ROWS(Personnel_1[]),1),0)+B107,999),"")</f>
        <v/>
      </c>
      <c r="C108" s="173" t="str">
        <f ca="1">IFERROR(INDEX(Personnel_1[Amount],B108),"")</f>
        <v/>
      </c>
      <c r="D108" s="44"/>
      <c r="E108" s="221" t="str">
        <f ca="1">IF(MIN(IFERROR(MATCH("*PostDoc*",OFFSET('Budget Project 1'!$A$13,E107,0,ROWS(Personnel_1[]),1),0)+E107,999),IFERROR(MATCH("*PhD*",OFFSET('Budget Project 1'!$A$13,E107,0,ROWS(Personnel_1[]),1),0)+E107,999))&lt;ROWS(Personnel_1[]),MIN(IFERROR(MATCH("*PostDoc*",OFFSET('Budget Project 1'!$A$13,E107,0,ROWS(Personnel_1[]),1),0)+E107,999),IFERROR(MATCH("*PhD*",OFFSET('Budget Project 1'!$A$13,E107,0,ROWS(Personnel_1[]),1),0)+E107,999)),"")</f>
        <v/>
      </c>
      <c r="F108" s="177" t="str">
        <f ca="1">IFERROR(INDEX(Personnel_1[FTE],E108)*INDEX(Personnel_1[Months],E108)/12,"")</f>
        <v/>
      </c>
      <c r="G108" s="233"/>
      <c r="H108" s="235" t="str">
        <f ca="1">IF(IFERROR(MATCH("*researcher*",OFFSET('Budget Project 1'!$A$41,H107,0,ROWS(pers_other_inst[]),1),0)+H107,999)&lt;ROWS(pers_other_inst[]),IFERROR(MATCH("*researcher*",OFFSET('Budget Project 1'!$A$41,H107,0,ROWS(pers_other_inst[]),1),0)+H107,999),"")</f>
        <v/>
      </c>
      <c r="I108" s="241" t="str">
        <f ca="1">IF(ISERROR(IF(AND(INDEX(pers_other_inst[Months],H108)&gt;=pers_oi_min_months,INDEX(pers_other_inst[Total '#hours],H108)/INDEX(pers_other_inst[Months],H108)*12/pers_other_nrhours_year&gt;=pers_oi_minFTE)=TRUE,INDEX(pers_other_inst[Months],H108)/12,0)),"",IF(AND(INDEX(pers_other_inst[Months],H108)&gt;=pers_oi_min_months,INDEX(pers_other_inst[Total '#hours],H108)/INDEX(pers_other_inst[Months],H108)*12/pers_other_nrhours_year&gt;=pers_oi_minFTE)=TRUE,INDEX(pers_other_inst[Months],H108)/12,""))</f>
        <v/>
      </c>
      <c r="J108" s="233"/>
      <c r="K108" s="221" t="str">
        <f ca="1">IF(IFERROR(MATCH("*Non-scientific*",OFFSET('Budget Project 1'!$A$13,K107,0,ROWS(Personnel_1[]),1),0)+K107,999)&lt;ROWS(Personnel_1[]),IFERROR(MATCH("*Non-scientific*",OFFSET('Budget Project 1'!$A$13,K107,0,ROWS(Personnel_1[]),1),0)+K107,999),"")</f>
        <v/>
      </c>
      <c r="L108" s="173" t="str">
        <f ca="1">IFERROR(INDEX(Personnel_1[Amount],K108),"")</f>
        <v/>
      </c>
      <c r="M108"/>
      <c r="N108" s="221" t="str">
        <f ca="1">IF(IFERROR(MATCH("*leave*",OFFSET('Budget Project 1'!$A$13,N107,0,ROWS(Personnel_1[]),1),0)+N107,999)&lt;ROWS(Personnel_1[]),IFERROR(MATCH("*leave*",OFFSET('Budget Project 1'!$A$13,N107,0,ROWS(Personnel_1[]),1),0)+N107,999),"")</f>
        <v/>
      </c>
      <c r="O108" s="228" t="str">
        <f ca="1">IFERROR(INDEX(Personnel_1[Months],N108)*INDEX(Personnel_1[FTE],N108),"")</f>
        <v/>
      </c>
      <c r="P108"/>
      <c r="Q108" s="252" t="str">
        <f ca="1">IF(MIN(IFERROR(MATCH("*PostDoc*",OFFSET('Budget Project 1'!$A$13,E107,0,ROWS(Personnel_1[]),1),0)+E107,999),IFERROR(MATCH("*PhD*",OFFSET('Budget Project 1'!$A$13,E107,0,ROWS(Personnel_1[]),1),0)+E107,999))&lt;ROWS(Personnel_1[]),MIN(IFERROR(MATCH("*PostDoc*",OFFSET('Budget Project 1'!$A$13,E107,0,ROWS(Personnel_1[]),1),0)+E107,999),IFERROR(MATCH("*PhD*",OFFSET('Budget Project 1'!$A$13,E107,0,ROWS(Personnel_1[]),1),0)+E107,999)),"")</f>
        <v/>
      </c>
      <c r="R108" s="253" t="str">
        <f ca="1">IFERROR(INDEX(Personnel_1[Category],Q108),"")</f>
        <v/>
      </c>
      <c r="S108" s="253" t="str">
        <f ca="1">IFERROR(INDEX(Personnel_1[FTE],Q108),"")</f>
        <v/>
      </c>
      <c r="T108" s="254" t="str">
        <f ca="1">IFERROR(INDEX(Personnel_1[Months],Q108),"")</f>
        <v/>
      </c>
      <c r="U108"/>
      <c r="V108" s="252" t="str">
        <f ca="1">IF(MIN(IFERROR(MATCH("*PostDoc*",OFFSET('Budget Project 2'!$A$13,V107,0,ROWS(Personnel_2[]),1),0)+V107,999),IFERROR(MATCH("*PhD*",OFFSET('Budget Project 2'!$A$13,V107,0,ROWS(Personnel_2[]),1),0)+V107,999))&lt;ROWS(Personnel_2[]),MIN(IFERROR(MATCH("*PostDoc*",OFFSET('Budget Project 2'!$A$13,V107,0,ROWS(Personnel_2[]),1),0)+V107,999),IFERROR(MATCH("*PhD*",OFFSET('Budget Project 2'!$A$13,V107,0,ROWS(Personnel_2[]),1),0)+V107,999)),"")</f>
        <v/>
      </c>
      <c r="W108" s="253" t="str">
        <f ca="1">IFERROR(INDEX(Personnel_2[Category],V108),"")</f>
        <v/>
      </c>
      <c r="X108" s="253" t="str">
        <f ca="1">IFERROR(INDEX(Personnel_2[FTE],V108),"")</f>
        <v/>
      </c>
      <c r="Y108" s="254" t="str">
        <f ca="1">IFERROR(INDEX(Personnel_2[Months],V108),"")</f>
        <v/>
      </c>
      <c r="Z108"/>
      <c r="AA108" s="252" t="str">
        <f ca="1">IF(MIN(IFERROR(MATCH("*PostDoc*",OFFSET('Budget Project 3'!$A$13,AA107,0,ROWS(Personnel_3[]),1),0)+AA107,999),IFERROR(MATCH("*PhD*",OFFSET('Budget Project 3'!$A$13,AA107,0,ROWS(Personnel_3[]),1),0)+AA107,999))&lt;ROWS(Personnel_3[]),MIN(IFERROR(MATCH("*PostDoc*",OFFSET('Budget Project 3'!$A$13,AA107,0,ROWS(Personnel_3[]),1),0)+AA107,999),IFERROR(MATCH("*PhD*",OFFSET('Budget Project 3'!$A$13,AA107,0,ROWS(Personnel_3[]),1),0)+AA107,999)),"")</f>
        <v/>
      </c>
      <c r="AB108" s="253" t="str">
        <f ca="1">IFERROR(INDEX(Personnel_3[Category],AA108),"")</f>
        <v/>
      </c>
      <c r="AC108" s="253" t="str">
        <f ca="1">IFERROR(INDEX(Personnel_3[FTE],AA108),"")</f>
        <v/>
      </c>
      <c r="AD108" s="254" t="str">
        <f ca="1">IFERROR(INDEX(Personnel_3[Months],AA108),"")</f>
        <v/>
      </c>
      <c r="AE108"/>
      <c r="AF108"/>
      <c r="AG108"/>
      <c r="AH108"/>
      <c r="AI108"/>
      <c r="AJ108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0"/>
      <c r="CY108" s="40"/>
      <c r="CZ108" s="40"/>
      <c r="DA108" s="40"/>
      <c r="DB108" s="40"/>
      <c r="DC108" s="40"/>
      <c r="DD108" s="40"/>
      <c r="DE108" s="40"/>
      <c r="DF108" s="40"/>
    </row>
    <row r="109" spans="2:110" s="39" customFormat="1" ht="11.25" customHeight="1" outlineLevel="1" x14ac:dyDescent="0.25">
      <c r="B109" s="221" t="str">
        <f ca="1">IF(IFERROR(MATCH("*Other*",OFFSET('Budget Project 1'!$A$13,B108,0,ROWS(Personnel_1[]),1),0)+B108,999)&lt;ROWS(Personnel_1[]),IFERROR(MATCH("*Other*",OFFSET('Budget Project 1'!$A$13,B108,0,ROWS(Personnel_1[]),1),0)+B108,999),"")</f>
        <v/>
      </c>
      <c r="C109" s="173" t="str">
        <f ca="1">IFERROR(INDEX(Personnel_1[Amount],B109),"")</f>
        <v/>
      </c>
      <c r="D109" s="44"/>
      <c r="E109" s="221" t="str">
        <f ca="1">IF(MIN(IFERROR(MATCH("*PostDoc*",OFFSET('Budget Project 1'!$A$13,E108,0,ROWS(Personnel_1[]),1),0)+E108,999),IFERROR(MATCH("*PhD*",OFFSET('Budget Project 1'!$A$13,E108,0,ROWS(Personnel_1[]),1),0)+E108,999))&lt;ROWS(Personnel_1[]),MIN(IFERROR(MATCH("*PostDoc*",OFFSET('Budget Project 1'!$A$13,E108,0,ROWS(Personnel_1[]),1),0)+E108,999),IFERROR(MATCH("*PhD*",OFFSET('Budget Project 1'!$A$13,E108,0,ROWS(Personnel_1[]),1),0)+E108,999)),"")</f>
        <v/>
      </c>
      <c r="F109" s="177" t="str">
        <f ca="1">IFERROR(INDEX(Personnel_1[FTE],E109)*INDEX(Personnel_1[Months],E109)/12,"")</f>
        <v/>
      </c>
      <c r="G109" s="233"/>
      <c r="H109" s="235" t="str">
        <f ca="1">IF(IFERROR(MATCH("*researcher*",OFFSET('Budget Project 1'!$A$41,H108,0,ROWS(pers_other_inst[]),1),0)+H108,999)&lt;ROWS(pers_other_inst[]),IFERROR(MATCH("*researcher*",OFFSET('Budget Project 1'!$A$41,H108,0,ROWS(pers_other_inst[]),1),0)+H108,999),"")</f>
        <v/>
      </c>
      <c r="I109" s="241" t="str">
        <f ca="1">IF(ISERROR(IF(AND(INDEX(pers_other_inst[Months],H109)&gt;=pers_oi_min_months,INDEX(pers_other_inst[Total '#hours],H109)/INDEX(pers_other_inst[Months],H109)*12/pers_other_nrhours_year&gt;=pers_oi_minFTE)=TRUE,INDEX(pers_other_inst[Months],H109)/12,0)),"",IF(AND(INDEX(pers_other_inst[Months],H109)&gt;=pers_oi_min_months,INDEX(pers_other_inst[Total '#hours],H109)/INDEX(pers_other_inst[Months],H109)*12/pers_other_nrhours_year&gt;=pers_oi_minFTE)=TRUE,INDEX(pers_other_inst[Months],H109)/12,""))</f>
        <v/>
      </c>
      <c r="J109" s="233"/>
      <c r="K109" s="221" t="str">
        <f ca="1">IF(IFERROR(MATCH("*Non-scientific*",OFFSET('Budget Project 1'!$A$13,K108,0,ROWS(Personnel_1[]),1),0)+K108,999)&lt;ROWS(Personnel_1[]),IFERROR(MATCH("*Non-scientific*",OFFSET('Budget Project 1'!$A$13,K108,0,ROWS(Personnel_1[]),1),0)+K108,999),"")</f>
        <v/>
      </c>
      <c r="L109" s="173" t="str">
        <f ca="1">IFERROR(INDEX(Personnel_1[Amount],K109),"")</f>
        <v/>
      </c>
      <c r="M109"/>
      <c r="N109" s="221" t="str">
        <f ca="1">IF(IFERROR(MATCH("*leave*",OFFSET('Budget Project 1'!$A$13,N108,0,ROWS(Personnel_1[]),1),0)+N108,999)&lt;ROWS(Personnel_1[]),IFERROR(MATCH("*leave*",OFFSET('Budget Project 1'!$A$13,N108,0,ROWS(Personnel_1[]),1),0)+N108,999),"")</f>
        <v/>
      </c>
      <c r="O109" s="228" t="str">
        <f ca="1">IFERROR(INDEX(Personnel_1[Months],N109)*INDEX(Personnel_1[FTE],N109),"")</f>
        <v/>
      </c>
      <c r="P109"/>
      <c r="Q109" s="252" t="str">
        <f ca="1">IF(MIN(IFERROR(MATCH("*PostDoc*",OFFSET('Budget Project 1'!$A$13,E108,0,ROWS(Personnel_1[]),1),0)+E108,999),IFERROR(MATCH("*PhD*",OFFSET('Budget Project 1'!$A$13,E108,0,ROWS(Personnel_1[]),1),0)+E108,999))&lt;ROWS(Personnel_1[]),MIN(IFERROR(MATCH("*PostDoc*",OFFSET('Budget Project 1'!$A$13,E108,0,ROWS(Personnel_1[]),1),0)+E108,999),IFERROR(MATCH("*PhD*",OFFSET('Budget Project 1'!$A$13,E108,0,ROWS(Personnel_1[]),1),0)+E108,999)),"")</f>
        <v/>
      </c>
      <c r="R109" s="253" t="str">
        <f ca="1">IFERROR(INDEX(Personnel_1[Category],Q109),"")</f>
        <v/>
      </c>
      <c r="S109" s="253" t="str">
        <f ca="1">IFERROR(INDEX(Personnel_1[FTE],Q109),"")</f>
        <v/>
      </c>
      <c r="T109" s="254" t="str">
        <f ca="1">IFERROR(INDEX(Personnel_1[Months],Q109),"")</f>
        <v/>
      </c>
      <c r="U109"/>
      <c r="V109" s="252" t="str">
        <f ca="1">IF(MIN(IFERROR(MATCH("*PostDoc*",OFFSET('Budget Project 2'!$A$13,V108,0,ROWS(Personnel_2[]),1),0)+V108,999),IFERROR(MATCH("*PhD*",OFFSET('Budget Project 2'!$A$13,V108,0,ROWS(Personnel_2[]),1),0)+V108,999))&lt;ROWS(Personnel_2[]),MIN(IFERROR(MATCH("*PostDoc*",OFFSET('Budget Project 2'!$A$13,V108,0,ROWS(Personnel_2[]),1),0)+V108,999),IFERROR(MATCH("*PhD*",OFFSET('Budget Project 2'!$A$13,V108,0,ROWS(Personnel_2[]),1),0)+V108,999)),"")</f>
        <v/>
      </c>
      <c r="W109" s="253" t="str">
        <f ca="1">IFERROR(INDEX(Personnel_2[Category],V109),"")</f>
        <v/>
      </c>
      <c r="X109" s="253" t="str">
        <f ca="1">IFERROR(INDEX(Personnel_2[FTE],V109),"")</f>
        <v/>
      </c>
      <c r="Y109" s="254" t="str">
        <f ca="1">IFERROR(INDEX(Personnel_2[Months],V109),"")</f>
        <v/>
      </c>
      <c r="Z109"/>
      <c r="AA109" s="252" t="str">
        <f ca="1">IF(MIN(IFERROR(MATCH("*PostDoc*",OFFSET('Budget Project 3'!$A$13,AA108,0,ROWS(Personnel_3[]),1),0)+AA108,999),IFERROR(MATCH("*PhD*",OFFSET('Budget Project 3'!$A$13,AA108,0,ROWS(Personnel_3[]),1),0)+AA108,999))&lt;ROWS(Personnel_3[]),MIN(IFERROR(MATCH("*PostDoc*",OFFSET('Budget Project 3'!$A$13,AA108,0,ROWS(Personnel_3[]),1),0)+AA108,999),IFERROR(MATCH("*PhD*",OFFSET('Budget Project 3'!$A$13,AA108,0,ROWS(Personnel_3[]),1),0)+AA108,999)),"")</f>
        <v/>
      </c>
      <c r="AB109" s="253" t="str">
        <f ca="1">IFERROR(INDEX(Personnel_3[Category],AA109),"")</f>
        <v/>
      </c>
      <c r="AC109" s="253" t="str">
        <f ca="1">IFERROR(INDEX(Personnel_3[FTE],AA109),"")</f>
        <v/>
      </c>
      <c r="AD109" s="254" t="str">
        <f ca="1">IFERROR(INDEX(Personnel_3[Months],AA109),"")</f>
        <v/>
      </c>
      <c r="AE109"/>
      <c r="AF109"/>
      <c r="AG109"/>
      <c r="AH109"/>
      <c r="AI109"/>
      <c r="AJ109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0"/>
      <c r="CY109" s="40"/>
      <c r="CZ109" s="40"/>
      <c r="DA109" s="40"/>
      <c r="DB109" s="40"/>
      <c r="DC109" s="40"/>
      <c r="DD109" s="40"/>
      <c r="DE109" s="40"/>
      <c r="DF109" s="40"/>
    </row>
    <row r="110" spans="2:110" s="39" customFormat="1" ht="11.25" customHeight="1" outlineLevel="1" thickBot="1" x14ac:dyDescent="0.3">
      <c r="B110" s="222" t="str">
        <f ca="1">IF(IFERROR(MATCH("*Other*",OFFSET('Budget Project 1'!$A$13,B109,0,ROWS(Personnel_1[]),1),0)+B109,999)&lt;ROWS(Personnel_1[]),IFERROR(MATCH("*Other*",OFFSET('Budget Project 1'!$A$13,B109,0,ROWS(Personnel_1[]),1),0)+B109,999),"")</f>
        <v/>
      </c>
      <c r="C110" s="174" t="str">
        <f ca="1">IFERROR(INDEX(Personnel_1[Amount],B110),"")</f>
        <v/>
      </c>
      <c r="D110" s="44"/>
      <c r="E110" s="222" t="str">
        <f ca="1">IF(MIN(IFERROR(MATCH("*PostDoc*",OFFSET('Budget Project 1'!$A$13,E109,0,ROWS(Personnel_1[]),1),0)+E109,999),IFERROR(MATCH("*PhD*",OFFSET('Budget Project 1'!$A$13,E109,0,ROWS(Personnel_1[]),1),0)+E109,999))&lt;ROWS(Personnel_1[]),MIN(IFERROR(MATCH("*PostDoc*",OFFSET('Budget Project 1'!$A$13,E109,0,ROWS(Personnel_1[]),1),0)+E109,999),IFERROR(MATCH("*PhD*",OFFSET('Budget Project 1'!$A$13,E109,0,ROWS(Personnel_1[]),1),0)+E109,999)),"")</f>
        <v/>
      </c>
      <c r="F110" s="178" t="str">
        <f ca="1">IFERROR(INDEX(Personnel_1[FTE],E110)*INDEX(Personnel_1[Months],E110)/12,"")</f>
        <v/>
      </c>
      <c r="G110" s="233"/>
      <c r="H110" s="242" t="str">
        <f ca="1">IF(IFERROR(MATCH("*researcher*",OFFSET('Budget Project 1'!$A$41,H109,0,ROWS(pers_other_inst[]),1),0)+H109,999)&lt;ROWS(pers_other_inst[]),IFERROR(MATCH("*researcher*",OFFSET('Budget Project 1'!$A$41,H109,0,ROWS(pers_other_inst[]),1),0)+H109,999),"")</f>
        <v/>
      </c>
      <c r="I110" s="243" t="str">
        <f ca="1">IF(ISERROR(IF(AND(INDEX(pers_other_inst[Months],H110)&gt;=pers_oi_min_months,INDEX(pers_other_inst[Total '#hours],H110)/INDEX(pers_other_inst[Months],H110)*12/pers_other_nrhours_year&gt;=pers_oi_minFTE)=TRUE,INDEX(pers_other_inst[Months],H110)/12,0)),"",IF(AND(INDEX(pers_other_inst[Months],H110)&gt;=pers_oi_min_months,INDEX(pers_other_inst[Total '#hours],H110)/INDEX(pers_other_inst[Months],H110)*12/pers_other_nrhours_year&gt;=pers_oi_minFTE)=TRUE,INDEX(pers_other_inst[Months],H110)/12,""))</f>
        <v/>
      </c>
      <c r="J110" s="233"/>
      <c r="K110" s="222" t="str">
        <f ca="1">IF(IFERROR(MATCH("*Non-scientific*",OFFSET('Budget Project 1'!$A$13,K109,0,ROWS(Personnel_1[]),1),0)+K109,999)&lt;ROWS(Personnel_1[]),IFERROR(MATCH("*Non-scientific*",OFFSET('Budget Project 1'!$A$13,K109,0,ROWS(Personnel_1[]),1),0)+K109,999),"")</f>
        <v/>
      </c>
      <c r="L110" s="174" t="str">
        <f ca="1">IFERROR(INDEX(Personnel_1[Amount],K110),"")</f>
        <v/>
      </c>
      <c r="M110"/>
      <c r="N110" s="222" t="str">
        <f ca="1">IF(IFERROR(MATCH("*leave*",OFFSET('Budget Project 1'!$A$13,N109,0,ROWS(Personnel_1[]),1),0)+N109,999)&lt;ROWS(Personnel_1[]),IFERROR(MATCH("*leave*",OFFSET('Budget Project 1'!$A$13,N109,0,ROWS(Personnel_1[]),1),0)+N109,999),"")</f>
        <v/>
      </c>
      <c r="O110" s="229" t="str">
        <f ca="1">IFERROR(INDEX(Personnel_1[Months],N110)*INDEX(Personnel_1[FTE],N110),"")</f>
        <v/>
      </c>
      <c r="P110"/>
      <c r="Q110" s="255" t="str">
        <f ca="1">IF(MIN(IFERROR(MATCH("*PostDoc*",OFFSET('Budget Project 1'!$A$13,E109,0,ROWS(Personnel_1[]),1),0)+E109,999),IFERROR(MATCH("*PhD*",OFFSET('Budget Project 1'!$A$13,E109,0,ROWS(Personnel_1[]),1),0)+E109,999))&lt;ROWS(Personnel_1[]),MIN(IFERROR(MATCH("*PostDoc*",OFFSET('Budget Project 1'!$A$13,E109,0,ROWS(Personnel_1[]),1),0)+E109,999),IFERROR(MATCH("*PhD*",OFFSET('Budget Project 1'!$A$13,E109,0,ROWS(Personnel_1[]),1),0)+E109,999)),"")</f>
        <v/>
      </c>
      <c r="R110" s="256" t="str">
        <f ca="1">IFERROR(INDEX(Personnel_1[Category],Q110),"")</f>
        <v/>
      </c>
      <c r="S110" s="256" t="str">
        <f ca="1">IFERROR(INDEX(Personnel_1[FTE],Q110),"")</f>
        <v/>
      </c>
      <c r="T110" s="257" t="str">
        <f ca="1">IFERROR(INDEX(Personnel_1[Months],Q110),"")</f>
        <v/>
      </c>
      <c r="U110"/>
      <c r="V110" s="255" t="str">
        <f ca="1">IF(MIN(IFERROR(MATCH("*PostDoc*",OFFSET('Budget Project 2'!$A$13,V109,0,ROWS(Personnel_2[]),1),0)+V109,999),IFERROR(MATCH("*PhD*",OFFSET('Budget Project 2'!$A$13,V109,0,ROWS(Personnel_2[]),1),0)+V109,999))&lt;ROWS(Personnel_2[]),MIN(IFERROR(MATCH("*PostDoc*",OFFSET('Budget Project 2'!$A$13,V109,0,ROWS(Personnel_2[]),1),0)+V109,999),IFERROR(MATCH("*PhD*",OFFSET('Budget Project 2'!$A$13,V109,0,ROWS(Personnel_2[]),1),0)+V109,999)),"")</f>
        <v/>
      </c>
      <c r="W110" s="256" t="str">
        <f ca="1">IFERROR(INDEX(Personnel_2[Category],V110),"")</f>
        <v/>
      </c>
      <c r="X110" s="256" t="str">
        <f ca="1">IFERROR(INDEX(Personnel_2[FTE],V110),"")</f>
        <v/>
      </c>
      <c r="Y110" s="257" t="str">
        <f ca="1">IFERROR(INDEX(Personnel_2[Months],V110),"")</f>
        <v/>
      </c>
      <c r="Z110"/>
      <c r="AA110" s="255" t="str">
        <f ca="1">IF(MIN(IFERROR(MATCH("*PostDoc*",OFFSET('Budget Project 3'!$A$13,AA109,0,ROWS(Personnel_3[]),1),0)+AA109,999),IFERROR(MATCH("*PhD*",OFFSET('Budget Project 3'!$A$13,AA109,0,ROWS(Personnel_3[]),1),0)+AA109,999))&lt;ROWS(Personnel_3[]),MIN(IFERROR(MATCH("*PostDoc*",OFFSET('Budget Project 3'!$A$13,AA109,0,ROWS(Personnel_3[]),1),0)+AA109,999),IFERROR(MATCH("*PhD*",OFFSET('Budget Project 3'!$A$13,AA109,0,ROWS(Personnel_3[]),1),0)+AA109,999)),"")</f>
        <v/>
      </c>
      <c r="AB110" s="256" t="str">
        <f ca="1">IFERROR(INDEX(Personnel_3[Category],AA110),"")</f>
        <v/>
      </c>
      <c r="AC110" s="256" t="str">
        <f ca="1">IFERROR(INDEX(Personnel_3[FTE],AA110),"")</f>
        <v/>
      </c>
      <c r="AD110" s="257" t="str">
        <f ca="1">IFERROR(INDEX(Personnel_3[Months],AA110),"")</f>
        <v/>
      </c>
      <c r="AE110"/>
      <c r="AF110"/>
      <c r="AG110"/>
      <c r="AH110"/>
      <c r="AI110"/>
      <c r="AJ110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0"/>
      <c r="CY110" s="40"/>
      <c r="CZ110" s="40"/>
      <c r="DA110" s="40"/>
      <c r="DB110" s="40"/>
      <c r="DC110" s="40"/>
      <c r="DD110" s="40"/>
      <c r="DE110" s="40"/>
      <c r="DF110" s="40"/>
    </row>
    <row r="111" spans="2:110" s="39" customFormat="1" ht="11.25" customHeight="1" x14ac:dyDescent="0.25">
      <c r="B111" s="43"/>
      <c r="C111" s="44"/>
      <c r="D111" s="44"/>
      <c r="E111" s="44"/>
      <c r="F111" s="44"/>
      <c r="G111" s="44"/>
      <c r="H111" s="44"/>
      <c r="I111" s="44"/>
      <c r="J111" s="44"/>
      <c r="K111" s="43"/>
      <c r="L111" s="44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0"/>
      <c r="CY111" s="40"/>
      <c r="CZ111" s="40"/>
      <c r="DA111" s="40"/>
      <c r="DB111" s="40"/>
      <c r="DC111" s="40"/>
      <c r="DD111" s="40"/>
      <c r="DE111" s="40"/>
      <c r="DF111" s="40"/>
    </row>
    <row r="112" spans="2:110" s="39" customFormat="1" ht="11.25" customHeight="1" x14ac:dyDescent="0.25">
      <c r="B112" s="175" t="s">
        <v>218</v>
      </c>
      <c r="C112" s="226">
        <f ca="1">SUM(C11:C110)</f>
        <v>0</v>
      </c>
      <c r="D112" s="44"/>
      <c r="E112" s="175" t="s">
        <v>218</v>
      </c>
      <c r="F112" s="223">
        <f ca="1">SUM(F11:F110)</f>
        <v>0</v>
      </c>
      <c r="G112" s="223"/>
      <c r="H112" s="223" t="s">
        <v>218</v>
      </c>
      <c r="I112" s="223">
        <f ca="1">SUM(I11:I110)</f>
        <v>0</v>
      </c>
      <c r="J112" s="223"/>
      <c r="K112" s="175" t="s">
        <v>218</v>
      </c>
      <c r="L112" s="226">
        <f ca="1">SUM(L11:L110)</f>
        <v>0</v>
      </c>
      <c r="M112"/>
      <c r="N112" s="213" t="s">
        <v>218</v>
      </c>
      <c r="O112" s="230">
        <f ca="1">SUM(O11:O110)</f>
        <v>0</v>
      </c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0"/>
      <c r="CY112" s="40"/>
      <c r="CZ112" s="40"/>
      <c r="DA112" s="40"/>
      <c r="DB112" s="40"/>
      <c r="DC112" s="40"/>
      <c r="DD112" s="40"/>
      <c r="DE112" s="40"/>
      <c r="DF112" s="40"/>
    </row>
    <row r="113" spans="1:109" s="39" customFormat="1" ht="11.25" customHeight="1" x14ac:dyDescent="0.25">
      <c r="A113" s="120"/>
      <c r="B113" s="44"/>
      <c r="C113" s="44"/>
      <c r="D113" s="44"/>
      <c r="E113" s="44"/>
      <c r="F113" s="44"/>
      <c r="G113" s="44"/>
      <c r="H113" s="44"/>
      <c r="I113" s="44"/>
      <c r="J113" s="44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0"/>
      <c r="CX113" s="40"/>
      <c r="CY113" s="40"/>
      <c r="CZ113" s="40"/>
      <c r="DA113" s="40"/>
      <c r="DB113" s="40"/>
      <c r="DC113" s="40"/>
      <c r="DD113" s="40"/>
      <c r="DE113" s="40"/>
    </row>
    <row r="114" spans="1:109" s="39" customFormat="1" ht="11.25" customHeight="1" x14ac:dyDescent="0.25">
      <c r="A114" s="120"/>
      <c r="B114" s="44"/>
      <c r="C114" s="44"/>
      <c r="D114" s="44"/>
      <c r="E114" s="44"/>
      <c r="F114" s="44"/>
      <c r="G114" s="44"/>
      <c r="H114" s="44"/>
      <c r="I114" s="44"/>
      <c r="J114" s="4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0"/>
      <c r="CX114" s="40"/>
      <c r="CY114" s="40"/>
      <c r="CZ114" s="40"/>
      <c r="DA114" s="40"/>
      <c r="DB114" s="40"/>
      <c r="DC114" s="40"/>
      <c r="DD114" s="40"/>
      <c r="DE114" s="40"/>
    </row>
    <row r="115" spans="1:109" s="39" customFormat="1" ht="11.25" customHeight="1" x14ac:dyDescent="0.25">
      <c r="A115" s="120"/>
      <c r="B115" s="44"/>
      <c r="C115" s="44"/>
      <c r="D115" s="44"/>
      <c r="E115" s="44"/>
      <c r="F115" s="44"/>
      <c r="G115" s="44"/>
      <c r="H115" s="44"/>
      <c r="I115" s="44"/>
      <c r="J115" s="44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0"/>
      <c r="CX115" s="40"/>
      <c r="CY115" s="40"/>
      <c r="CZ115" s="40"/>
      <c r="DA115" s="40"/>
      <c r="DB115" s="40"/>
      <c r="DC115" s="40"/>
      <c r="DD115" s="40"/>
      <c r="DE115" s="40"/>
    </row>
    <row r="116" spans="1:109" s="39" customFormat="1" ht="15" customHeight="1" x14ac:dyDescent="0.25">
      <c r="A116" s="120" t="s">
        <v>693</v>
      </c>
      <c r="B116" s="44"/>
      <c r="C116" s="44"/>
      <c r="D116" s="44"/>
      <c r="E116" s="44"/>
      <c r="F116" s="44"/>
      <c r="G116" s="44"/>
      <c r="H116" s="44"/>
      <c r="I116" s="44"/>
      <c r="J116" s="44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0"/>
      <c r="CX116" s="40"/>
      <c r="CY116" s="40"/>
      <c r="CZ116" s="40"/>
      <c r="DA116" s="40"/>
      <c r="DB116" s="40"/>
      <c r="DC116" s="40"/>
      <c r="DD116" s="40"/>
      <c r="DE116" s="40"/>
    </row>
    <row r="118" spans="1:109" x14ac:dyDescent="0.25">
      <c r="A118" s="213" t="s">
        <v>584</v>
      </c>
      <c r="B118" s="213" t="s">
        <v>585</v>
      </c>
    </row>
    <row r="119" spans="1:109" x14ac:dyDescent="0.25">
      <c r="A119" s="319" t="s">
        <v>694</v>
      </c>
      <c r="B119" s="319" t="s">
        <v>695</v>
      </c>
    </row>
    <row r="120" spans="1:109" x14ac:dyDescent="0.25">
      <c r="A120" s="319" t="s">
        <v>696</v>
      </c>
      <c r="B120" s="319" t="s">
        <v>697</v>
      </c>
    </row>
    <row r="121" spans="1:109" ht="30" x14ac:dyDescent="0.25">
      <c r="A121" s="224" t="s">
        <v>586</v>
      </c>
      <c r="B121" s="224" t="s">
        <v>587</v>
      </c>
    </row>
    <row r="122" spans="1:109" ht="30" x14ac:dyDescent="0.25">
      <c r="A122" s="224" t="s">
        <v>590</v>
      </c>
      <c r="B122" s="224" t="s">
        <v>592</v>
      </c>
    </row>
    <row r="123" spans="1:109" ht="30" x14ac:dyDescent="0.25">
      <c r="A123" s="224" t="s">
        <v>593</v>
      </c>
      <c r="B123" s="224" t="s">
        <v>595</v>
      </c>
    </row>
    <row r="124" spans="1:109" ht="45" x14ac:dyDescent="0.25">
      <c r="A124" s="224" t="s">
        <v>596</v>
      </c>
      <c r="B124" s="224" t="s">
        <v>598</v>
      </c>
    </row>
    <row r="125" spans="1:109" ht="45" x14ac:dyDescent="0.25">
      <c r="A125" s="224" t="s">
        <v>599</v>
      </c>
      <c r="B125" s="224" t="s">
        <v>601</v>
      </c>
    </row>
    <row r="126" spans="1:109" ht="30" x14ac:dyDescent="0.25">
      <c r="A126" s="224" t="s">
        <v>602</v>
      </c>
      <c r="B126" s="224" t="s">
        <v>604</v>
      </c>
    </row>
    <row r="127" spans="1:109" ht="30" x14ac:dyDescent="0.25">
      <c r="A127" s="224" t="s">
        <v>603</v>
      </c>
      <c r="B127" s="224" t="s">
        <v>607</v>
      </c>
    </row>
    <row r="128" spans="1:109" ht="60" x14ac:dyDescent="0.25">
      <c r="A128" s="224" t="s">
        <v>608</v>
      </c>
      <c r="B128" s="224" t="s">
        <v>55</v>
      </c>
    </row>
    <row r="129" spans="1:2" ht="60" x14ac:dyDescent="0.25">
      <c r="A129" s="224" t="s">
        <v>610</v>
      </c>
      <c r="B129" s="224" t="s">
        <v>620</v>
      </c>
    </row>
    <row r="130" spans="1:2" ht="30" x14ac:dyDescent="0.25">
      <c r="A130" s="224" t="s">
        <v>613</v>
      </c>
      <c r="B130" s="224" t="s">
        <v>614</v>
      </c>
    </row>
    <row r="131" spans="1:2" ht="30" x14ac:dyDescent="0.25">
      <c r="A131" s="224" t="s">
        <v>615</v>
      </c>
      <c r="B131" s="224" t="s">
        <v>616</v>
      </c>
    </row>
    <row r="132" spans="1:2" ht="60" x14ac:dyDescent="0.25">
      <c r="A132" s="224" t="s">
        <v>621</v>
      </c>
      <c r="B132" s="224" t="s">
        <v>625</v>
      </c>
    </row>
    <row r="133" spans="1:2" ht="60" x14ac:dyDescent="0.25">
      <c r="A133" s="224" t="s">
        <v>622</v>
      </c>
      <c r="B133" s="224" t="s">
        <v>626</v>
      </c>
    </row>
    <row r="134" spans="1:2" ht="30" x14ac:dyDescent="0.25">
      <c r="A134" s="224" t="s">
        <v>623</v>
      </c>
      <c r="B134" s="224" t="s">
        <v>627</v>
      </c>
    </row>
    <row r="135" spans="1:2" ht="30" x14ac:dyDescent="0.25">
      <c r="A135" s="224" t="s">
        <v>624</v>
      </c>
      <c r="B135" s="224" t="s">
        <v>628</v>
      </c>
    </row>
    <row r="136" spans="1:2" ht="45" x14ac:dyDescent="0.25">
      <c r="A136" s="224" t="s">
        <v>633</v>
      </c>
      <c r="B136" s="224" t="s">
        <v>636</v>
      </c>
    </row>
    <row r="137" spans="1:2" ht="30" x14ac:dyDescent="0.25">
      <c r="A137" s="224" t="s">
        <v>638</v>
      </c>
      <c r="B137" s="224" t="s">
        <v>639</v>
      </c>
    </row>
    <row r="138" spans="1:2" ht="30" x14ac:dyDescent="0.25">
      <c r="A138" s="224" t="s">
        <v>648</v>
      </c>
      <c r="B138" s="224" t="s">
        <v>649</v>
      </c>
    </row>
    <row r="139" spans="1:2" ht="30" x14ac:dyDescent="0.25">
      <c r="A139" s="224" t="s">
        <v>650</v>
      </c>
      <c r="B139" s="224" t="s">
        <v>651</v>
      </c>
    </row>
    <row r="140" spans="1:2" ht="60" x14ac:dyDescent="0.25">
      <c r="A140" s="224" t="s">
        <v>652</v>
      </c>
      <c r="B140" s="224" t="str">
        <f>"Total amount of KU and entrepeneurship should be at least "&amp;100*KU_entrepeneurship_minperc&amp;"% of the amount requested from NWO."</f>
        <v>Total amount of KU and entrepeneurship should be at least 5% of the amount requested from NWO.</v>
      </c>
    </row>
    <row r="141" spans="1:2" ht="45" x14ac:dyDescent="0.25">
      <c r="A141" s="224" t="s">
        <v>653</v>
      </c>
      <c r="B141" s="224" t="str">
        <f>"Total amount for KU and entrepeneurship exceeds the limit of  € "&amp; KU_entrepeneurship_max_amount&amp;"."</f>
        <v>Total amount for KU and entrepeneurship exceeds the limit of  € 30000.</v>
      </c>
    </row>
    <row r="142" spans="1:2" ht="45" x14ac:dyDescent="0.25">
      <c r="A142" s="224" t="s">
        <v>654</v>
      </c>
      <c r="B142" s="224" t="str">
        <f>"Total amount for MfC exceeds limit of "&amp;100*MfC_maxperc&amp;"% of the amount requested from NWO."</f>
        <v>Total amount for MfC exceeds limit of 25% of the amount requested from NWO.</v>
      </c>
    </row>
    <row r="143" spans="1:2" ht="45" x14ac:dyDescent="0.25">
      <c r="A143" s="224" t="s">
        <v>655</v>
      </c>
      <c r="B143" s="224" t="str">
        <f>"Total amount for Internationalisation and MfC exceeds the limit of  € "&amp; Int_MfC_maxamount&amp;"."</f>
        <v>Total amount for Internationalisation and MfC exceeds the limit of  € 25000.</v>
      </c>
    </row>
    <row r="144" spans="1:2" ht="45" x14ac:dyDescent="0.25">
      <c r="A144" s="224" t="s">
        <v>657</v>
      </c>
      <c r="B144" s="224" t="str">
        <f>"Budget for Project management can only be requested from a total NWO contribution of € "&amp;prog_mngmt_threshold_amount&amp;"."</f>
        <v>Budget for Project management can only be requested from a total NWO contribution of € 50000.</v>
      </c>
    </row>
    <row r="145" spans="1:18" ht="60" x14ac:dyDescent="0.25">
      <c r="A145" s="224" t="s">
        <v>658</v>
      </c>
      <c r="B145" s="224" t="str">
        <f>"Total amount for Programme management exceeds limit of "&amp;100*prog_mngmt_max_amount_perc&amp;"% of the amount requested from NWO."</f>
        <v>Total amount for Programme management exceeds limit of 15% of the amount requested from NWO.</v>
      </c>
    </row>
    <row r="146" spans="1:18" ht="31.5" customHeight="1" x14ac:dyDescent="0.25">
      <c r="A146" s="224" t="s">
        <v>659</v>
      </c>
      <c r="B146" s="224" t="str">
        <f>"Total in-cash co-funding does not meet minimum of "&amp;100*cash_cofunding_minperc&amp;" % of the total project budget."</f>
        <v>Total in-cash co-funding does not meet minimum of 48 % of the total project budget.</v>
      </c>
    </row>
    <row r="147" spans="1:18" ht="45" x14ac:dyDescent="0.25">
      <c r="A147" s="224" t="s">
        <v>660</v>
      </c>
      <c r="B147" s="224" t="str">
        <f>"Total co-funding does not meet minimum of "&amp;100*cofunding_min_perc&amp;" % of the total project budget."</f>
        <v>Total co-funding does not meet minimum of 50 % of the total project budget.</v>
      </c>
    </row>
    <row r="148" spans="1:18" ht="30" x14ac:dyDescent="0.25">
      <c r="A148" s="224" t="s">
        <v>661</v>
      </c>
      <c r="B148" s="224" t="str">
        <f>"Total co-funding exceeds limit of "&amp;100*cofunding_max_perc&amp;" % of the total project budget."</f>
        <v>Total co-funding exceeds limit of 100 % of the total project budget.</v>
      </c>
    </row>
    <row r="149" spans="1:18" x14ac:dyDescent="0.25">
      <c r="A149" s="224"/>
      <c r="B149" s="224"/>
    </row>
    <row r="150" spans="1:18" x14ac:dyDescent="0.25">
      <c r="A150" s="224"/>
      <c r="B150" s="224"/>
    </row>
    <row r="151" spans="1:18" x14ac:dyDescent="0.25">
      <c r="A151" s="224"/>
      <c r="B151" s="224"/>
    </row>
    <row r="152" spans="1:18" x14ac:dyDescent="0.25">
      <c r="A152" s="224"/>
      <c r="B152" s="224"/>
    </row>
    <row r="153" spans="1:18" x14ac:dyDescent="0.25">
      <c r="A153" s="224"/>
      <c r="B153" s="224"/>
    </row>
    <row r="154" spans="1:18" x14ac:dyDescent="0.25">
      <c r="A154" s="224"/>
      <c r="B154" s="224"/>
    </row>
    <row r="155" spans="1:18" ht="37.5" x14ac:dyDescent="0.25">
      <c r="A155" s="231" t="s">
        <v>637</v>
      </c>
      <c r="B155" s="224"/>
    </row>
    <row r="157" spans="1:18" outlineLevel="1" x14ac:dyDescent="0.25">
      <c r="A157" t="s">
        <v>589</v>
      </c>
      <c r="B157" t="s">
        <v>619</v>
      </c>
      <c r="C157" t="s">
        <v>588</v>
      </c>
      <c r="D157" t="s">
        <v>591</v>
      </c>
      <c r="E157" t="s">
        <v>594</v>
      </c>
      <c r="F157" t="s">
        <v>597</v>
      </c>
      <c r="G157" t="s">
        <v>600</v>
      </c>
      <c r="H157" t="s">
        <v>605</v>
      </c>
      <c r="I157" t="s">
        <v>606</v>
      </c>
      <c r="J157" t="s">
        <v>609</v>
      </c>
      <c r="K157" t="s">
        <v>611</v>
      </c>
      <c r="L157" t="s">
        <v>617</v>
      </c>
      <c r="M157" t="s">
        <v>618</v>
      </c>
      <c r="N157" t="s">
        <v>629</v>
      </c>
      <c r="O157" t="s">
        <v>630</v>
      </c>
      <c r="P157" t="s">
        <v>631</v>
      </c>
      <c r="Q157" t="s">
        <v>632</v>
      </c>
      <c r="R157" t="s">
        <v>634</v>
      </c>
    </row>
    <row r="158" spans="1:18" outlineLevel="1" x14ac:dyDescent="0.25">
      <c r="A158">
        <v>1</v>
      </c>
      <c r="B158" t="str">
        <f t="shared" ref="B158:B189" si="0">C158&amp;D158&amp;E158&amp;F158&amp;G158&amp;H158&amp;I158&amp;J158&amp;K158&amp;L158&amp;M158&amp;N158&amp;O158&amp;P158&amp;Q158</f>
        <v/>
      </c>
      <c r="C158" t="str">
        <f>IFERROR(IF(INDEX(Personnel_1[Months],A158)&gt;Max_project_duration,$B$121,""),"")</f>
        <v/>
      </c>
      <c r="D158" t="str">
        <f>IFERROR(IF(COUNTIF(INDEX(Personnel_1[Category],A158),"*PhD*")&gt;0,IF(INDEX(Personnel_1[Months],A158)*INDEX(Personnel_1[FTE],A158)&lt;48,$B$122,""),""),"")</f>
        <v/>
      </c>
      <c r="E158" t="str">
        <f>IFERROR(IF(COUNTIF(INDEX(Personnel_1[Category],A158),"*year*")&gt;0,IF(INDEX(Personnel_1[Months],A158)*INDEX(Personnel_1[FTE],A158)&lt;36,$B$123,""),""),"")</f>
        <v/>
      </c>
      <c r="F158" s="225" t="str">
        <f>IFERROR(IF(COUNTIF(INDEX(Personnel_1[Category],A158),"*PDEng*")&gt;0,IF(OR(IFERROR(MATCH("*PhD*",Personnel_1[Category],0),0)&gt;0,IFERROR(MATCH("*PostDoc*",Personnel_1[Category],0),0)&gt;0),"",$B$124),""),"")</f>
        <v/>
      </c>
      <c r="G158" s="225" t="str">
        <f>IFERROR(IF(COUNTIF(INDEX(Personnel_1[Category],A158),"*PDEng*")&gt;0,IF(INDEX(Personnel_1[Months],A158)*INDEX(Personnel_1[FTE],A158)&gt;24,$B$125,""),""),"")</f>
        <v/>
      </c>
      <c r="H158" s="225" t="str">
        <f>IFERROR(IF(COUNTIF(INDEX(Personnel_1[Category],A158),"*PostDoc*")&gt;0,IF(INDEX(Personnel_1[Months],A158)*INDEX(Personnel_1[FTE],A158)&lt;6,$B$126,""),""),"")</f>
        <v/>
      </c>
      <c r="I158" s="225" t="str">
        <f>IFERROR(IF(COUNTIF(INDEX(Personnel_1[Category],A158),"*PostDoc*")&gt;0,IF(INDEX(Personnel_1[Months],A158)*INDEX(Personnel_1[FTE],A158)&gt;48,$B$127,""),""),"")</f>
        <v/>
      </c>
      <c r="J158" s="225" t="str">
        <f>IFERROR(IF(COUNTIF(INDEX(Personnel_1[Category],A158),"*Non-scientific*")&gt;0,IF(OR(IFERROR(MATCH("*PhD*",Personnel_1[Category],0),0)&gt;0,IFERROR(MATCH("*PostDoc*",Personnel_1[Category],0),0)&gt;0),"",$B$124),""),"")</f>
        <v/>
      </c>
      <c r="K158" s="225" t="str">
        <f>IFERROR(IF(COUNTIF(INDEX(Personnel_1[Category],A158),"*Non-scientific*")&gt;0,IF(Total_NSP&gt;100000,$B$129,""),""),"")</f>
        <v/>
      </c>
      <c r="L158" s="225" t="str">
        <f>IFERROR(IF(COUNTIF(INDEX(Personnel_1[Category],A158),"*Non-scientific*")&gt;0,IF(INDEX(Personnel_1[Months],A158)*INDEX(Personnel_1[FTE],A158)&lt;6,$B$130,""),""),"")</f>
        <v/>
      </c>
      <c r="M158" s="225" t="str">
        <f>IFERROR(IF(COUNTIF(INDEX(Personnel_1[Category],A158),"*Non-scientific*")&gt;0,IF(INDEX(Personnel_1[Months],A158)*INDEX(Personnel_1[FTE],A158)&gt;48,$B$131,""),""),"")</f>
        <v/>
      </c>
      <c r="N158" s="225" t="str">
        <f>IFERROR(IF(COUNTIF(INDEX(Personnel_1[Category],A158),"*Other scientific*")&gt;0,IF(OR(IFERROR(MATCH("*PhD*",Personnel_1[Category],0),0)&gt;0,IFERROR(MATCH("*PostDoc*",Personnel_1[Category],0),0)&gt;0),"",$B$132),""),"")</f>
        <v/>
      </c>
      <c r="O158" s="225" t="str">
        <f>IFERROR(IF(COUNTIF(INDEX(Personnel_1[Category],A158),"*Other scientific*")&gt;0,IF(Total_OSP&gt;100000,$B$133,""),""),"")</f>
        <v/>
      </c>
      <c r="P158" s="225" t="str">
        <f>IFERROR(IF(COUNTIF(INDEX(Personnel_1[Category],A158),"*Other scientific*")&gt;0,IF(INDEX(Personnel_1[Months],A158)*INDEX(Personnel_1[FTE],A158)&lt;6,$B$134,""),""),"")</f>
        <v/>
      </c>
      <c r="Q158" s="225" t="str">
        <f>IFERROR(IF(COUNTIF(INDEX(Personnel_1[Category],A158),"*Other scientific*")&gt;0,IF(INDEX(Personnel_1[Months],A158)*INDEX(Personnel_1[FTE],A158)&gt;48,$B$135,""),""),"")</f>
        <v/>
      </c>
      <c r="R158" s="225" t="str">
        <f>IFERROR(IF(COUNTIF(INDEX(Personnel_1[Category],A158),"*leave*")&gt;0,IF(Research_leave_FTE_months&gt;5,$B$136,""),""),"")</f>
        <v/>
      </c>
    </row>
    <row r="159" spans="1:18" outlineLevel="1" x14ac:dyDescent="0.25">
      <c r="A159">
        <v>2</v>
      </c>
      <c r="B159" t="str">
        <f t="shared" si="0"/>
        <v/>
      </c>
      <c r="C159" t="str">
        <f>IFERROR(IF(INDEX(Personnel_1[Months],A159)&gt;Max_project_duration,$B$121,""),"")</f>
        <v/>
      </c>
      <c r="D159" t="str">
        <f>IFERROR(IF(COUNTIF(INDEX(Personnel_1[Category],A159),"*PhD*")&gt;0,IF(INDEX(Personnel_1[Months],A159)*INDEX(Personnel_1[FTE],A159)&lt;48,$B$122,""),""),"")</f>
        <v/>
      </c>
      <c r="E159" t="str">
        <f>IFERROR(IF(COUNTIF(INDEX(Personnel_1[Category],A159),"*year*")&gt;0,IF(INDEX(Personnel_1[Months],A159)*INDEX(Personnel_1[FTE],A159)&lt;36,$B$123,""),""),"")</f>
        <v/>
      </c>
      <c r="F159" s="225" t="str">
        <f>IFERROR(IF(COUNTIF(INDEX(Personnel_1[Category],A159),"*PDEng*")&gt;0,IF(OR(IFERROR(MATCH("*PhD*",Personnel_1[Category],0),0)&gt;0,IFERROR(MATCH("*PostDoc*",Personnel_1[Category],0),0)&gt;0),"",$B$124),""),"")</f>
        <v/>
      </c>
      <c r="G159" s="225" t="str">
        <f>IFERROR(IF(COUNTIF(INDEX(Personnel_1[Category],A159),"*PDEng*")&gt;0,IF(INDEX(Personnel_1[Months],A159)*INDEX(Personnel_1[FTE],A159)&gt;24,$B$125,""),""),"")</f>
        <v/>
      </c>
      <c r="H159" s="225" t="str">
        <f>IFERROR(IF(COUNTIF(INDEX(Personnel_1[Category],A159),"*PostDoc*")&gt;0,IF(INDEX(Personnel_1[Months],A159)*INDEX(Personnel_1[FTE],A159)&lt;6,$B$126,""),""),"")</f>
        <v/>
      </c>
      <c r="I159" s="225" t="str">
        <f>IFERROR(IF(COUNTIF(INDEX(Personnel_1[Category],A159),"*PostDoc*")&gt;0,IF(INDEX(Personnel_1[Months],A159)*INDEX(Personnel_1[FTE],A159)&gt;48,$B$127,""),""),"")</f>
        <v/>
      </c>
      <c r="J159" s="225" t="str">
        <f>IFERROR(IF(COUNTIF(INDEX(Personnel_1[Category],A159),"*Non-scientific*")&gt;0,IF(OR(IFERROR(MATCH("*PhD*",Personnel_1[Category],0),0)&gt;0,IFERROR(MATCH("*PostDoc*",Personnel_1[Category],0),0)&gt;0),"",$B$124),""),"")</f>
        <v/>
      </c>
      <c r="K159" s="225" t="str">
        <f>IFERROR(IF(COUNTIF(INDEX(Personnel_1[Category],A159),"*Non-scientific*")&gt;0,IF(Total_NSP&gt;100000,$B$129,""),""),"")</f>
        <v/>
      </c>
      <c r="L159" s="225" t="str">
        <f>IFERROR(IF(COUNTIF(INDEX(Personnel_1[Category],A159),"*Non-scientific*")&gt;0,IF(INDEX(Personnel_1[Months],A159)*INDEX(Personnel_1[FTE],A159)&lt;6,$B$130,""),""),"")</f>
        <v/>
      </c>
      <c r="M159" s="225" t="str">
        <f>IFERROR(IF(COUNTIF(INDEX(Personnel_1[Category],A159),"*Non-scientific*")&gt;0,IF(INDEX(Personnel_1[Months],A159)*INDEX(Personnel_1[FTE],A159)&gt;48,$B$131,""),""),"")</f>
        <v/>
      </c>
      <c r="N159" s="225" t="str">
        <f>IFERROR(IF(COUNTIF(INDEX(Personnel_1[Category],A159),"*Other scientific*")&gt;0,IF(OR(IFERROR(MATCH("*PhD*",Personnel_1[Category],0),0)&gt;0,IFERROR(MATCH("*PostDoc*",Personnel_1[Category],0),0)&gt;0),"",$B$132),""),"")</f>
        <v/>
      </c>
      <c r="O159" s="225" t="str">
        <f>IFERROR(IF(COUNTIF(INDEX(Personnel_1[Category],A159),"*Other scientific*")&gt;0,IF(Total_OSP&gt;100000,$B$133,""),""),"")</f>
        <v/>
      </c>
      <c r="P159" s="225" t="str">
        <f>IFERROR(IF(COUNTIF(INDEX(Personnel_1[Category],A159),"*Other scientific*")&gt;0,IF(INDEX(Personnel_1[Months],A159)*INDEX(Personnel_1[FTE],A159)&lt;6,$B$134,""),""),"")</f>
        <v/>
      </c>
      <c r="Q159" s="225" t="str">
        <f>IFERROR(IF(COUNTIF(INDEX(Personnel_1[Category],A159),"*Other scientific*")&gt;0,IF(INDEX(Personnel_1[Months],A159)*INDEX(Personnel_1[FTE],A159)&gt;48,$B$135,""),""),"")</f>
        <v/>
      </c>
      <c r="R159" s="225" t="str">
        <f>IFERROR(IF(COUNTIF(INDEX(Personnel_1[Category],A159),"*leave*")&gt;0,IF(Research_leave_FTE_months&gt;5,$B$136,""),""),"")</f>
        <v/>
      </c>
    </row>
    <row r="160" spans="1:18" outlineLevel="1" x14ac:dyDescent="0.25">
      <c r="A160">
        <v>3</v>
      </c>
      <c r="B160" t="str">
        <f t="shared" si="0"/>
        <v/>
      </c>
      <c r="C160" t="str">
        <f>IFERROR(IF(INDEX(Personnel_1[Months],A160)&gt;Max_project_duration,$B$121,""),"")</f>
        <v/>
      </c>
      <c r="D160" t="str">
        <f>IFERROR(IF(COUNTIF(INDEX(Personnel_1[Category],A160),"*PhD*")&gt;0,IF(INDEX(Personnel_1[Months],A160)*INDEX(Personnel_1[FTE],A160)&lt;48,$B$122,""),""),"")</f>
        <v/>
      </c>
      <c r="E160" t="str">
        <f>IFERROR(IF(COUNTIF(INDEX(Personnel_1[Category],A160),"*year*")&gt;0,IF(INDEX(Personnel_1[Months],A160)*INDEX(Personnel_1[FTE],A160)&lt;36,$B$123,""),""),"")</f>
        <v/>
      </c>
      <c r="F160" s="225" t="str">
        <f>IFERROR(IF(COUNTIF(INDEX(Personnel_1[Category],A160),"*PDEng*")&gt;0,IF(OR(IFERROR(MATCH("*PhD*",Personnel_1[Category],0),0)&gt;0,IFERROR(MATCH("*PostDoc*",Personnel_1[Category],0),0)&gt;0),"",$B$124),""),"")</f>
        <v/>
      </c>
      <c r="G160" s="225" t="str">
        <f>IFERROR(IF(COUNTIF(INDEX(Personnel_1[Category],A160),"*PDEng*")&gt;0,IF(INDEX(Personnel_1[Months],A160)*INDEX(Personnel_1[FTE],A160)&gt;24,$B$125,""),""),"")</f>
        <v/>
      </c>
      <c r="H160" s="225" t="str">
        <f>IFERROR(IF(COUNTIF(INDEX(Personnel_1[Category],A160),"*PostDoc*")&gt;0,IF(INDEX(Personnel_1[Months],A160)*INDEX(Personnel_1[FTE],A160)&lt;6,$B$126,""),""),"")</f>
        <v/>
      </c>
      <c r="I160" s="225" t="str">
        <f>IFERROR(IF(COUNTIF(INDEX(Personnel_1[Category],A160),"*PostDoc*")&gt;0,IF(INDEX(Personnel_1[Months],A160)*INDEX(Personnel_1[FTE],A160)&gt;48,$B$127,""),""),"")</f>
        <v/>
      </c>
      <c r="J160" s="225" t="str">
        <f>IFERROR(IF(COUNTIF(INDEX(Personnel_1[Category],A160),"*Non-scientific*")&gt;0,IF(OR(IFERROR(MATCH("*PhD*",Personnel_1[Category],0),0)&gt;0,IFERROR(MATCH("*PostDoc*",Personnel_1[Category],0),0)&gt;0),"",$B$124),""),"")</f>
        <v/>
      </c>
      <c r="K160" s="225" t="str">
        <f>IFERROR(IF(COUNTIF(INDEX(Personnel_1[Category],A160),"*Non-scientific*")&gt;0,IF(Total_NSP&gt;100000,$B$129,""),""),"")</f>
        <v/>
      </c>
      <c r="L160" s="225" t="str">
        <f>IFERROR(IF(COUNTIF(INDEX(Personnel_1[Category],A160),"*Non-scientific*")&gt;0,IF(INDEX(Personnel_1[Months],A160)*INDEX(Personnel_1[FTE],A160)&lt;6,$B$130,""),""),"")</f>
        <v/>
      </c>
      <c r="M160" s="225" t="str">
        <f>IFERROR(IF(COUNTIF(INDEX(Personnel_1[Category],A160),"*Non-scientific*")&gt;0,IF(INDEX(Personnel_1[Months],A160)*INDEX(Personnel_1[FTE],A160)&gt;48,$B$131,""),""),"")</f>
        <v/>
      </c>
      <c r="N160" s="225" t="str">
        <f>IFERROR(IF(COUNTIF(INDEX(Personnel_1[Category],A160),"*Other scientific*")&gt;0,IF(OR(IFERROR(MATCH("*PhD*",Personnel_1[Category],0),0)&gt;0,IFERROR(MATCH("*PostDoc*",Personnel_1[Category],0),0)&gt;0),"",$B$132),""),"")</f>
        <v/>
      </c>
      <c r="O160" s="225" t="str">
        <f>IFERROR(IF(COUNTIF(INDEX(Personnel_1[Category],A160),"*Other scientific*")&gt;0,IF(Total_OSP&gt;100000,$B$133,""),""),"")</f>
        <v/>
      </c>
      <c r="P160" s="225" t="str">
        <f>IFERROR(IF(COUNTIF(INDEX(Personnel_1[Category],A160),"*Other scientific*")&gt;0,IF(INDEX(Personnel_1[Months],A160)*INDEX(Personnel_1[FTE],A160)&lt;6,$B$134,""),""),"")</f>
        <v/>
      </c>
      <c r="Q160" s="225" t="str">
        <f>IFERROR(IF(COUNTIF(INDEX(Personnel_1[Category],A160),"*Other scientific*")&gt;0,IF(INDEX(Personnel_1[Months],A160)*INDEX(Personnel_1[FTE],A160)&gt;48,$B$135,""),""),"")</f>
        <v/>
      </c>
      <c r="R160" s="225" t="str">
        <f>IFERROR(IF(COUNTIF(INDEX(Personnel_1[Category],A160),"*leave*")&gt;0,IF(Research_leave_FTE_months&gt;5,$B$136,""),""),"")</f>
        <v/>
      </c>
    </row>
    <row r="161" spans="1:18" outlineLevel="1" x14ac:dyDescent="0.25">
      <c r="A161">
        <v>4</v>
      </c>
      <c r="B161" t="str">
        <f t="shared" si="0"/>
        <v/>
      </c>
      <c r="C161" t="str">
        <f>IFERROR(IF(INDEX(Personnel_1[Months],A161)&gt;Max_project_duration,$B$121,""),"")</f>
        <v/>
      </c>
      <c r="D161" t="str">
        <f>IFERROR(IF(COUNTIF(INDEX(Personnel_1[Category],A161),"*PhD*")&gt;0,IF(INDEX(Personnel_1[Months],A161)*INDEX(Personnel_1[FTE],A161)&lt;48,$B$122,""),""),"")</f>
        <v/>
      </c>
      <c r="E161" t="str">
        <f>IFERROR(IF(COUNTIF(INDEX(Personnel_1[Category],A161),"*year*")&gt;0,IF(INDEX(Personnel_1[Months],A161)*INDEX(Personnel_1[FTE],A161)&lt;36,$B$123,""),""),"")</f>
        <v/>
      </c>
      <c r="F161" s="225" t="str">
        <f>IFERROR(IF(COUNTIF(INDEX(Personnel_1[Category],A161),"*PDEng*")&gt;0,IF(OR(IFERROR(MATCH("*PhD*",Personnel_1[Category],0),0)&gt;0,IFERROR(MATCH("*PostDoc*",Personnel_1[Category],0),0)&gt;0),"",$B$124),""),"")</f>
        <v/>
      </c>
      <c r="G161" s="225" t="str">
        <f>IFERROR(IF(COUNTIF(INDEX(Personnel_1[Category],A161),"*PDEng*")&gt;0,IF(INDEX(Personnel_1[Months],A161)*INDEX(Personnel_1[FTE],A161)&gt;24,$B$125,""),""),"")</f>
        <v/>
      </c>
      <c r="H161" s="225" t="str">
        <f>IFERROR(IF(COUNTIF(INDEX(Personnel_1[Category],A161),"*PostDoc*")&gt;0,IF(INDEX(Personnel_1[Months],A161)*INDEX(Personnel_1[FTE],A161)&lt;6,$B$126,""),""),"")</f>
        <v/>
      </c>
      <c r="I161" s="225" t="str">
        <f>IFERROR(IF(COUNTIF(INDEX(Personnel_1[Category],A161),"*PostDoc*")&gt;0,IF(INDEX(Personnel_1[Months],A161)*INDEX(Personnel_1[FTE],A161)&gt;48,$B$127,""),""),"")</f>
        <v/>
      </c>
      <c r="J161" s="225" t="str">
        <f>IFERROR(IF(COUNTIF(INDEX(Personnel_1[Category],A161),"*Non-scientific*")&gt;0,IF(OR(IFERROR(MATCH("*PhD*",Personnel_1[Category],0),0)&gt;0,IFERROR(MATCH("*PostDoc*",Personnel_1[Category],0),0)&gt;0),"",$B$124),""),"")</f>
        <v/>
      </c>
      <c r="K161" s="225" t="str">
        <f>IFERROR(IF(COUNTIF(INDEX(Personnel_1[Category],A161),"*Non-scientific*")&gt;0,IF(Total_NSP&gt;100000,$B$129,""),""),"")</f>
        <v/>
      </c>
      <c r="L161" s="225" t="str">
        <f>IFERROR(IF(COUNTIF(INDEX(Personnel_1[Category],A161),"*Non-scientific*")&gt;0,IF(INDEX(Personnel_1[Months],A161)*INDEX(Personnel_1[FTE],A161)&lt;6,$B$130,""),""),"")</f>
        <v/>
      </c>
      <c r="M161" s="225" t="str">
        <f>IFERROR(IF(COUNTIF(INDEX(Personnel_1[Category],A161),"*Non-scientific*")&gt;0,IF(INDEX(Personnel_1[Months],A161)*INDEX(Personnel_1[FTE],A161)&gt;48,$B$131,""),""),"")</f>
        <v/>
      </c>
      <c r="N161" s="225" t="str">
        <f>IFERROR(IF(COUNTIF(INDEX(Personnel_1[Category],A161),"*Other scientific*")&gt;0,IF(OR(IFERROR(MATCH("*PhD*",Personnel_1[Category],0),0)&gt;0,IFERROR(MATCH("*PostDoc*",Personnel_1[Category],0),0)&gt;0),"",$B$132),""),"")</f>
        <v/>
      </c>
      <c r="O161" s="225" t="str">
        <f>IFERROR(IF(COUNTIF(INDEX(Personnel_1[Category],A161),"*Other scientific*")&gt;0,IF(Total_OSP&gt;100000,$B$133,""),""),"")</f>
        <v/>
      </c>
      <c r="P161" s="225" t="str">
        <f>IFERROR(IF(COUNTIF(INDEX(Personnel_1[Category],A161),"*Other scientific*")&gt;0,IF(INDEX(Personnel_1[Months],A161)*INDEX(Personnel_1[FTE],A161)&lt;6,$B$134,""),""),"")</f>
        <v/>
      </c>
      <c r="Q161" s="225" t="str">
        <f>IFERROR(IF(COUNTIF(INDEX(Personnel_1[Category],A161),"*Other scientific*")&gt;0,IF(INDEX(Personnel_1[Months],A161)*INDEX(Personnel_1[FTE],A161)&gt;48,$B$135,""),""),"")</f>
        <v/>
      </c>
      <c r="R161" s="225" t="str">
        <f>IFERROR(IF(COUNTIF(INDEX(Personnel_1[Category],A161),"*leave*")&gt;0,IF(Research_leave_FTE_months&gt;5,$B$136,""),""),"")</f>
        <v/>
      </c>
    </row>
    <row r="162" spans="1:18" outlineLevel="1" x14ac:dyDescent="0.25">
      <c r="A162">
        <v>5</v>
      </c>
      <c r="B162" t="str">
        <f t="shared" si="0"/>
        <v/>
      </c>
      <c r="C162" t="str">
        <f>IFERROR(IF(INDEX(Personnel_1[Months],A162)&gt;Max_project_duration,$B$121,""),"")</f>
        <v/>
      </c>
      <c r="D162" t="str">
        <f>IFERROR(IF(COUNTIF(INDEX(Personnel_1[Category],A162),"*PhD*")&gt;0,IF(INDEX(Personnel_1[Months],A162)*INDEX(Personnel_1[FTE],A162)&lt;48,$B$122,""),""),"")</f>
        <v/>
      </c>
      <c r="E162" t="str">
        <f>IFERROR(IF(COUNTIF(INDEX(Personnel_1[Category],A162),"*year*")&gt;0,IF(INDEX(Personnel_1[Months],A162)*INDEX(Personnel_1[FTE],A162)&lt;36,$B$123,""),""),"")</f>
        <v/>
      </c>
      <c r="F162" s="225" t="str">
        <f>IFERROR(IF(COUNTIF(INDEX(Personnel_1[Category],A162),"*PDEng*")&gt;0,IF(OR(IFERROR(MATCH("*PhD*",Personnel_1[Category],0),0)&gt;0,IFERROR(MATCH("*PostDoc*",Personnel_1[Category],0),0)&gt;0),"",$B$124),""),"")</f>
        <v/>
      </c>
      <c r="G162" s="225" t="str">
        <f>IFERROR(IF(COUNTIF(INDEX(Personnel_1[Category],A162),"*PDEng*")&gt;0,IF(INDEX(Personnel_1[Months],A162)*INDEX(Personnel_1[FTE],A162)&gt;24,$B$125,""),""),"")</f>
        <v/>
      </c>
      <c r="H162" s="225" t="str">
        <f>IFERROR(IF(COUNTIF(INDEX(Personnel_1[Category],A162),"*PostDoc*")&gt;0,IF(INDEX(Personnel_1[Months],A162)*INDEX(Personnel_1[FTE],A162)&lt;6,$B$126,""),""),"")</f>
        <v/>
      </c>
      <c r="I162" s="225" t="str">
        <f>IFERROR(IF(COUNTIF(INDEX(Personnel_1[Category],A162),"*PostDoc*")&gt;0,IF(INDEX(Personnel_1[Months],A162)*INDEX(Personnel_1[FTE],A162)&gt;48,$B$127,""),""),"")</f>
        <v/>
      </c>
      <c r="J162" s="225" t="str">
        <f>IFERROR(IF(COUNTIF(INDEX(Personnel_1[Category],A162),"*Non-scientific*")&gt;0,IF(OR(IFERROR(MATCH("*PhD*",Personnel_1[Category],0),0)&gt;0,IFERROR(MATCH("*PostDoc*",Personnel_1[Category],0),0)&gt;0),"",$B$124),""),"")</f>
        <v/>
      </c>
      <c r="K162" s="225" t="str">
        <f>IFERROR(IF(COUNTIF(INDEX(Personnel_1[Category],A162),"*Non-scientific*")&gt;0,IF(Total_NSP&gt;100000,$B$129,""),""),"")</f>
        <v/>
      </c>
      <c r="L162" s="225" t="str">
        <f>IFERROR(IF(COUNTIF(INDEX(Personnel_1[Category],A162),"*Non-scientific*")&gt;0,IF(INDEX(Personnel_1[Months],A162)*INDEX(Personnel_1[FTE],A162)&lt;6,$B$130,""),""),"")</f>
        <v/>
      </c>
      <c r="M162" s="225" t="str">
        <f>IFERROR(IF(COUNTIF(INDEX(Personnel_1[Category],A162),"*Non-scientific*")&gt;0,IF(INDEX(Personnel_1[Months],A162)*INDEX(Personnel_1[FTE],A162)&gt;48,$B$131,""),""),"")</f>
        <v/>
      </c>
      <c r="N162" s="225" t="str">
        <f>IFERROR(IF(COUNTIF(INDEX(Personnel_1[Category],A162),"*Other scientific*")&gt;0,IF(OR(IFERROR(MATCH("*PhD*",Personnel_1[Category],0),0)&gt;0,IFERROR(MATCH("*PostDoc*",Personnel_1[Category],0),0)&gt;0),"",$B$132),""),"")</f>
        <v/>
      </c>
      <c r="O162" s="225" t="str">
        <f>IFERROR(IF(COUNTIF(INDEX(Personnel_1[Category],A162),"*Other scientific*")&gt;0,IF(Total_OSP&gt;100000,$B$133,""),""),"")</f>
        <v/>
      </c>
      <c r="P162" s="225" t="str">
        <f>IFERROR(IF(COUNTIF(INDEX(Personnel_1[Category],A162),"*Other scientific*")&gt;0,IF(INDEX(Personnel_1[Months],A162)*INDEX(Personnel_1[FTE],A162)&lt;6,$B$134,""),""),"")</f>
        <v/>
      </c>
      <c r="Q162" s="225" t="str">
        <f>IFERROR(IF(COUNTIF(INDEX(Personnel_1[Category],A162),"*Other scientific*")&gt;0,IF(INDEX(Personnel_1[Months],A162)*INDEX(Personnel_1[FTE],A162)&gt;48,$B$135,""),""),"")</f>
        <v/>
      </c>
      <c r="R162" s="225" t="str">
        <f>IFERROR(IF(COUNTIF(INDEX(Personnel_1[Category],A162),"*leave*")&gt;0,IF(Research_leave_FTE_months&gt;5,$B$136,""),""),"")</f>
        <v/>
      </c>
    </row>
    <row r="163" spans="1:18" outlineLevel="1" x14ac:dyDescent="0.25">
      <c r="A163">
        <v>6</v>
      </c>
      <c r="B163" t="str">
        <f t="shared" si="0"/>
        <v/>
      </c>
      <c r="C163" t="str">
        <f>IFERROR(IF(INDEX(Personnel_1[Months],A163)&gt;Max_project_duration,$B$121,""),"")</f>
        <v/>
      </c>
      <c r="D163" t="str">
        <f>IFERROR(IF(COUNTIF(INDEX(Personnel_1[Category],A163),"*PhD*")&gt;0,IF(INDEX(Personnel_1[Months],A163)*INDEX(Personnel_1[FTE],A163)&lt;48,$B$122,""),""),"")</f>
        <v/>
      </c>
      <c r="E163" t="str">
        <f>IFERROR(IF(COUNTIF(INDEX(Personnel_1[Category],A163),"*year*")&gt;0,IF(INDEX(Personnel_1[Months],A163)*INDEX(Personnel_1[FTE],A163)&lt;36,$B$123,""),""),"")</f>
        <v/>
      </c>
      <c r="F163" s="225" t="str">
        <f>IFERROR(IF(COUNTIF(INDEX(Personnel_1[Category],A163),"*PDEng*")&gt;0,IF(OR(IFERROR(MATCH("*PhD*",Personnel_1[Category],0),0)&gt;0,IFERROR(MATCH("*PostDoc*",Personnel_1[Category],0),0)&gt;0),"",$B$124),""),"")</f>
        <v/>
      </c>
      <c r="G163" s="225" t="str">
        <f>IFERROR(IF(COUNTIF(INDEX(Personnel_1[Category],A163),"*PDEng*")&gt;0,IF(INDEX(Personnel_1[Months],A163)*INDEX(Personnel_1[FTE],A163)&gt;24,$B$125,""),""),"")</f>
        <v/>
      </c>
      <c r="H163" s="225" t="str">
        <f>IFERROR(IF(COUNTIF(INDEX(Personnel_1[Category],A163),"*PostDoc*")&gt;0,IF(INDEX(Personnel_1[Months],A163)*INDEX(Personnel_1[FTE],A163)&lt;6,$B$126,""),""),"")</f>
        <v/>
      </c>
      <c r="I163" s="225" t="str">
        <f>IFERROR(IF(COUNTIF(INDEX(Personnel_1[Category],A163),"*PostDoc*")&gt;0,IF(INDEX(Personnel_1[Months],A163)*INDEX(Personnel_1[FTE],A163)&gt;48,$B$127,""),""),"")</f>
        <v/>
      </c>
      <c r="J163" s="225" t="str">
        <f>IFERROR(IF(COUNTIF(INDEX(Personnel_1[Category],A163),"*Non-scientific*")&gt;0,IF(OR(IFERROR(MATCH("*PhD*",Personnel_1[Category],0),0)&gt;0,IFERROR(MATCH("*PostDoc*",Personnel_1[Category],0),0)&gt;0),"",$B$124),""),"")</f>
        <v/>
      </c>
      <c r="K163" s="225" t="str">
        <f>IFERROR(IF(COUNTIF(INDEX(Personnel_1[Category],A163),"*Non-scientific*")&gt;0,IF(Total_NSP&gt;100000,$B$129,""),""),"")</f>
        <v/>
      </c>
      <c r="L163" s="225" t="str">
        <f>IFERROR(IF(COUNTIF(INDEX(Personnel_1[Category],A163),"*Non-scientific*")&gt;0,IF(INDEX(Personnel_1[Months],A163)*INDEX(Personnel_1[FTE],A163)&lt;6,$B$130,""),""),"")</f>
        <v/>
      </c>
      <c r="M163" s="225" t="str">
        <f>IFERROR(IF(COUNTIF(INDEX(Personnel_1[Category],A163),"*Non-scientific*")&gt;0,IF(INDEX(Personnel_1[Months],A163)*INDEX(Personnel_1[FTE],A163)&gt;48,$B$131,""),""),"")</f>
        <v/>
      </c>
      <c r="N163" s="225" t="str">
        <f>IFERROR(IF(COUNTIF(INDEX(Personnel_1[Category],A163),"*Other scientific*")&gt;0,IF(OR(IFERROR(MATCH("*PhD*",Personnel_1[Category],0),0)&gt;0,IFERROR(MATCH("*PostDoc*",Personnel_1[Category],0),0)&gt;0),"",$B$132),""),"")</f>
        <v/>
      </c>
      <c r="O163" s="225" t="str">
        <f>IFERROR(IF(COUNTIF(INDEX(Personnel_1[Category],A163),"*Other scientific*")&gt;0,IF(Total_OSP&gt;100000,$B$133,""),""),"")</f>
        <v/>
      </c>
      <c r="P163" s="225" t="str">
        <f>IFERROR(IF(COUNTIF(INDEX(Personnel_1[Category],A163),"*Other scientific*")&gt;0,IF(INDEX(Personnel_1[Months],A163)*INDEX(Personnel_1[FTE],A163)&lt;6,$B$134,""),""),"")</f>
        <v/>
      </c>
      <c r="Q163" s="225" t="str">
        <f>IFERROR(IF(COUNTIF(INDEX(Personnel_1[Category],A163),"*Other scientific*")&gt;0,IF(INDEX(Personnel_1[Months],A163)*INDEX(Personnel_1[FTE],A163)&gt;48,$B$135,""),""),"")</f>
        <v/>
      </c>
      <c r="R163" s="225" t="str">
        <f>IFERROR(IF(COUNTIF(INDEX(Personnel_1[Category],A163),"*leave*")&gt;0,IF(Research_leave_FTE_months&gt;5,$B$136,""),""),"")</f>
        <v/>
      </c>
    </row>
    <row r="164" spans="1:18" outlineLevel="1" x14ac:dyDescent="0.25">
      <c r="A164">
        <v>7</v>
      </c>
      <c r="B164" t="str">
        <f t="shared" si="0"/>
        <v/>
      </c>
      <c r="C164" t="str">
        <f>IFERROR(IF(INDEX(Personnel_1[Months],A164)&gt;Max_project_duration,$B$121,""),"")</f>
        <v/>
      </c>
      <c r="D164" t="str">
        <f>IFERROR(IF(COUNTIF(INDEX(Personnel_1[Category],A164),"*PhD*")&gt;0,IF(INDEX(Personnel_1[Months],A164)*INDEX(Personnel_1[FTE],A164)&lt;48,$B$122,""),""),"")</f>
        <v/>
      </c>
      <c r="E164" t="str">
        <f>IFERROR(IF(COUNTIF(INDEX(Personnel_1[Category],A164),"*year*")&gt;0,IF(INDEX(Personnel_1[Months],A164)*INDEX(Personnel_1[FTE],A164)&lt;36,$B$123,""),""),"")</f>
        <v/>
      </c>
      <c r="F164" s="225" t="str">
        <f>IFERROR(IF(COUNTIF(INDEX(Personnel_1[Category],A164),"*PDEng*")&gt;0,IF(OR(IFERROR(MATCH("*PhD*",Personnel_1[Category],0),0)&gt;0,IFERROR(MATCH("*PostDoc*",Personnel_1[Category],0),0)&gt;0),"",$B$124),""),"")</f>
        <v/>
      </c>
      <c r="G164" s="225" t="str">
        <f>IFERROR(IF(COUNTIF(INDEX(Personnel_1[Category],A164),"*PDEng*")&gt;0,IF(INDEX(Personnel_1[Months],A164)*INDEX(Personnel_1[FTE],A164)&gt;24,$B$125,""),""),"")</f>
        <v/>
      </c>
      <c r="H164" s="225" t="str">
        <f>IFERROR(IF(COUNTIF(INDEX(Personnel_1[Category],A164),"*PostDoc*")&gt;0,IF(INDEX(Personnel_1[Months],A164)*INDEX(Personnel_1[FTE],A164)&lt;6,$B$126,""),""),"")</f>
        <v/>
      </c>
      <c r="I164" s="225" t="str">
        <f>IFERROR(IF(COUNTIF(INDEX(Personnel_1[Category],A164),"*PostDoc*")&gt;0,IF(INDEX(Personnel_1[Months],A164)*INDEX(Personnel_1[FTE],A164)&gt;48,$B$127,""),""),"")</f>
        <v/>
      </c>
      <c r="J164" s="225" t="str">
        <f>IFERROR(IF(COUNTIF(INDEX(Personnel_1[Category],A164),"*Non-scientific*")&gt;0,IF(OR(IFERROR(MATCH("*PhD*",Personnel_1[Category],0),0)&gt;0,IFERROR(MATCH("*PostDoc*",Personnel_1[Category],0),0)&gt;0),"",$B$124),""),"")</f>
        <v/>
      </c>
      <c r="K164" s="225" t="str">
        <f>IFERROR(IF(COUNTIF(INDEX(Personnel_1[Category],A164),"*Non-scientific*")&gt;0,IF(Total_NSP&gt;100000,$B$129,""),""),"")</f>
        <v/>
      </c>
      <c r="L164" s="225" t="str">
        <f>IFERROR(IF(COUNTIF(INDEX(Personnel_1[Category],A164),"*Non-scientific*")&gt;0,IF(INDEX(Personnel_1[Months],A164)*INDEX(Personnel_1[FTE],A164)&lt;6,$B$130,""),""),"")</f>
        <v/>
      </c>
      <c r="M164" s="225" t="str">
        <f>IFERROR(IF(COUNTIF(INDEX(Personnel_1[Category],A164),"*Non-scientific*")&gt;0,IF(INDEX(Personnel_1[Months],A164)*INDEX(Personnel_1[FTE],A164)&gt;48,$B$131,""),""),"")</f>
        <v/>
      </c>
      <c r="N164" s="225" t="str">
        <f>IFERROR(IF(COUNTIF(INDEX(Personnel_1[Category],A164),"*Other scientific*")&gt;0,IF(OR(IFERROR(MATCH("*PhD*",Personnel_1[Category],0),0)&gt;0,IFERROR(MATCH("*PostDoc*",Personnel_1[Category],0),0)&gt;0),"",$B$132),""),"")</f>
        <v/>
      </c>
      <c r="O164" s="225" t="str">
        <f>IFERROR(IF(COUNTIF(INDEX(Personnel_1[Category],A164),"*Other scientific*")&gt;0,IF(Total_OSP&gt;100000,$B$133,""),""),"")</f>
        <v/>
      </c>
      <c r="P164" s="225" t="str">
        <f>IFERROR(IF(COUNTIF(INDEX(Personnel_1[Category],A164),"*Other scientific*")&gt;0,IF(INDEX(Personnel_1[Months],A164)*INDEX(Personnel_1[FTE],A164)&lt;6,$B$134,""),""),"")</f>
        <v/>
      </c>
      <c r="Q164" s="225" t="str">
        <f>IFERROR(IF(COUNTIF(INDEX(Personnel_1[Category],A164),"*Other scientific*")&gt;0,IF(INDEX(Personnel_1[Months],A164)*INDEX(Personnel_1[FTE],A164)&gt;48,$B$135,""),""),"")</f>
        <v/>
      </c>
      <c r="R164" s="225" t="str">
        <f>IFERROR(IF(COUNTIF(INDEX(Personnel_1[Category],A164),"*leave*")&gt;0,IF(Research_leave_FTE_months&gt;5,$B$136,""),""),"")</f>
        <v/>
      </c>
    </row>
    <row r="165" spans="1:18" outlineLevel="1" x14ac:dyDescent="0.25">
      <c r="A165">
        <v>8</v>
      </c>
      <c r="B165" t="str">
        <f t="shared" si="0"/>
        <v/>
      </c>
      <c r="C165" t="str">
        <f>IFERROR(IF(INDEX(Personnel_1[Months],A165)&gt;Max_project_duration,$B$121,""),"")</f>
        <v/>
      </c>
      <c r="D165" t="str">
        <f>IFERROR(IF(COUNTIF(INDEX(Personnel_1[Category],A165),"*PhD*")&gt;0,IF(INDEX(Personnel_1[Months],A165)*INDEX(Personnel_1[FTE],A165)&lt;48,$B$122,""),""),"")</f>
        <v/>
      </c>
      <c r="E165" t="str">
        <f>IFERROR(IF(COUNTIF(INDEX(Personnel_1[Category],A165),"*year*")&gt;0,IF(INDEX(Personnel_1[Months],A165)*INDEX(Personnel_1[FTE],A165)&lt;36,$B$123,""),""),"")</f>
        <v/>
      </c>
      <c r="F165" s="225" t="str">
        <f>IFERROR(IF(COUNTIF(INDEX(Personnel_1[Category],A165),"*PDEng*")&gt;0,IF(OR(IFERROR(MATCH("*PhD*",Personnel_1[Category],0),0)&gt;0,IFERROR(MATCH("*PostDoc*",Personnel_1[Category],0),0)&gt;0),"",$B$124),""),"")</f>
        <v/>
      </c>
      <c r="G165" s="225" t="str">
        <f>IFERROR(IF(COUNTIF(INDEX(Personnel_1[Category],A165),"*PDEng*")&gt;0,IF(INDEX(Personnel_1[Months],A165)*INDEX(Personnel_1[FTE],A165)&gt;24,$B$125,""),""),"")</f>
        <v/>
      </c>
      <c r="H165" s="225" t="str">
        <f>IFERROR(IF(COUNTIF(INDEX(Personnel_1[Category],A165),"*PostDoc*")&gt;0,IF(INDEX(Personnel_1[Months],A165)*INDEX(Personnel_1[FTE],A165)&lt;6,$B$126,""),""),"")</f>
        <v/>
      </c>
      <c r="I165" s="225" t="str">
        <f>IFERROR(IF(COUNTIF(INDEX(Personnel_1[Category],A165),"*PostDoc*")&gt;0,IF(INDEX(Personnel_1[Months],A165)*INDEX(Personnel_1[FTE],A165)&gt;48,$B$127,""),""),"")</f>
        <v/>
      </c>
      <c r="J165" s="225" t="str">
        <f>IFERROR(IF(COUNTIF(INDEX(Personnel_1[Category],A165),"*Non-scientific*")&gt;0,IF(OR(IFERROR(MATCH("*PhD*",Personnel_1[Category],0),0)&gt;0,IFERROR(MATCH("*PostDoc*",Personnel_1[Category],0),0)&gt;0),"",$B$124),""),"")</f>
        <v/>
      </c>
      <c r="K165" s="225" t="str">
        <f>IFERROR(IF(COUNTIF(INDEX(Personnel_1[Category],A165),"*Non-scientific*")&gt;0,IF(Total_NSP&gt;100000,$B$129,""),""),"")</f>
        <v/>
      </c>
      <c r="L165" s="225" t="str">
        <f>IFERROR(IF(COUNTIF(INDEX(Personnel_1[Category],A165),"*Non-scientific*")&gt;0,IF(INDEX(Personnel_1[Months],A165)*INDEX(Personnel_1[FTE],A165)&lt;6,$B$130,""),""),"")</f>
        <v/>
      </c>
      <c r="M165" s="225" t="str">
        <f>IFERROR(IF(COUNTIF(INDEX(Personnel_1[Category],A165),"*Non-scientific*")&gt;0,IF(INDEX(Personnel_1[Months],A165)*INDEX(Personnel_1[FTE],A165)&gt;48,$B$131,""),""),"")</f>
        <v/>
      </c>
      <c r="N165" s="225" t="str">
        <f>IFERROR(IF(COUNTIF(INDEX(Personnel_1[Category],A165),"*Other scientific*")&gt;0,IF(OR(IFERROR(MATCH("*PhD*",Personnel_1[Category],0),0)&gt;0,IFERROR(MATCH("*PostDoc*",Personnel_1[Category],0),0)&gt;0),"",$B$132),""),"")</f>
        <v/>
      </c>
      <c r="O165" s="225" t="str">
        <f>IFERROR(IF(COUNTIF(INDEX(Personnel_1[Category],A165),"*Other scientific*")&gt;0,IF(Total_OSP&gt;100000,$B$133,""),""),"")</f>
        <v/>
      </c>
      <c r="P165" s="225" t="str">
        <f>IFERROR(IF(COUNTIF(INDEX(Personnel_1[Category],A165),"*Other scientific*")&gt;0,IF(INDEX(Personnel_1[Months],A165)*INDEX(Personnel_1[FTE],A165)&lt;6,$B$134,""),""),"")</f>
        <v/>
      </c>
      <c r="Q165" s="225" t="str">
        <f>IFERROR(IF(COUNTIF(INDEX(Personnel_1[Category],A165),"*Other scientific*")&gt;0,IF(INDEX(Personnel_1[Months],A165)*INDEX(Personnel_1[FTE],A165)&gt;48,$B$135,""),""),"")</f>
        <v/>
      </c>
      <c r="R165" s="225" t="str">
        <f>IFERROR(IF(COUNTIF(INDEX(Personnel_1[Category],A165),"*leave*")&gt;0,IF(Research_leave_FTE_months&gt;5,$B$136,""),""),"")</f>
        <v/>
      </c>
    </row>
    <row r="166" spans="1:18" outlineLevel="1" x14ac:dyDescent="0.25">
      <c r="A166">
        <v>9</v>
      </c>
      <c r="B166" t="str">
        <f t="shared" si="0"/>
        <v/>
      </c>
      <c r="C166" t="str">
        <f>IFERROR(IF(INDEX(Personnel_1[Months],A166)&gt;Max_project_duration,$B$121,""),"")</f>
        <v/>
      </c>
      <c r="D166" t="str">
        <f>IFERROR(IF(COUNTIF(INDEX(Personnel_1[Category],A166),"*PhD*")&gt;0,IF(INDEX(Personnel_1[Months],A166)*INDEX(Personnel_1[FTE],A166)&lt;48,$B$122,""),""),"")</f>
        <v/>
      </c>
      <c r="E166" t="str">
        <f>IFERROR(IF(COUNTIF(INDEX(Personnel_1[Category],A166),"*year*")&gt;0,IF(INDEX(Personnel_1[Months],A166)*INDEX(Personnel_1[FTE],A166)&lt;36,$B$123,""),""),"")</f>
        <v/>
      </c>
      <c r="F166" s="225" t="str">
        <f>IFERROR(IF(COUNTIF(INDEX(Personnel_1[Category],A166),"*PDEng*")&gt;0,IF(OR(IFERROR(MATCH("*PhD*",Personnel_1[Category],0),0)&gt;0,IFERROR(MATCH("*PostDoc*",Personnel_1[Category],0),0)&gt;0),"",$B$124),""),"")</f>
        <v/>
      </c>
      <c r="G166" s="225" t="str">
        <f>IFERROR(IF(COUNTIF(INDEX(Personnel_1[Category],A166),"*PDEng*")&gt;0,IF(INDEX(Personnel_1[Months],A166)*INDEX(Personnel_1[FTE],A166)&gt;24,$B$125,""),""),"")</f>
        <v/>
      </c>
      <c r="H166" s="225" t="str">
        <f>IFERROR(IF(COUNTIF(INDEX(Personnel_1[Category],A166),"*PostDoc*")&gt;0,IF(INDEX(Personnel_1[Months],A166)*INDEX(Personnel_1[FTE],A166)&lt;6,$B$126,""),""),"")</f>
        <v/>
      </c>
      <c r="I166" s="225" t="str">
        <f>IFERROR(IF(COUNTIF(INDEX(Personnel_1[Category],A166),"*PostDoc*")&gt;0,IF(INDEX(Personnel_1[Months],A166)*INDEX(Personnel_1[FTE],A166)&gt;48,$B$127,""),""),"")</f>
        <v/>
      </c>
      <c r="J166" s="225" t="str">
        <f>IFERROR(IF(COUNTIF(INDEX(Personnel_1[Category],A166),"*Non-scientific*")&gt;0,IF(OR(IFERROR(MATCH("*PhD*",Personnel_1[Category],0),0)&gt;0,IFERROR(MATCH("*PostDoc*",Personnel_1[Category],0),0)&gt;0),"",$B$124),""),"")</f>
        <v/>
      </c>
      <c r="K166" s="225" t="str">
        <f>IFERROR(IF(COUNTIF(INDEX(Personnel_1[Category],A166),"*Non-scientific*")&gt;0,IF(Total_NSP&gt;100000,$B$129,""),""),"")</f>
        <v/>
      </c>
      <c r="L166" s="225" t="str">
        <f>IFERROR(IF(COUNTIF(INDEX(Personnel_1[Category],A166),"*Non-scientific*")&gt;0,IF(INDEX(Personnel_1[Months],A166)*INDEX(Personnel_1[FTE],A166)&lt;6,$B$130,""),""),"")</f>
        <v/>
      </c>
      <c r="M166" s="225" t="str">
        <f>IFERROR(IF(COUNTIF(INDEX(Personnel_1[Category],A166),"*Non-scientific*")&gt;0,IF(INDEX(Personnel_1[Months],A166)*INDEX(Personnel_1[FTE],A166)&gt;48,$B$131,""),""),"")</f>
        <v/>
      </c>
      <c r="N166" s="225" t="str">
        <f>IFERROR(IF(COUNTIF(INDEX(Personnel_1[Category],A166),"*Other scientific*")&gt;0,IF(OR(IFERROR(MATCH("*PhD*",Personnel_1[Category],0),0)&gt;0,IFERROR(MATCH("*PostDoc*",Personnel_1[Category],0),0)&gt;0),"",$B$132),""),"")</f>
        <v/>
      </c>
      <c r="O166" s="225" t="str">
        <f>IFERROR(IF(COUNTIF(INDEX(Personnel_1[Category],A166),"*Other scientific*")&gt;0,IF(Total_OSP&gt;100000,$B$133,""),""),"")</f>
        <v/>
      </c>
      <c r="P166" s="225" t="str">
        <f>IFERROR(IF(COUNTIF(INDEX(Personnel_1[Category],A166),"*Other scientific*")&gt;0,IF(INDEX(Personnel_1[Months],A166)*INDEX(Personnel_1[FTE],A166)&lt;6,$B$134,""),""),"")</f>
        <v/>
      </c>
      <c r="Q166" s="225" t="str">
        <f>IFERROR(IF(COUNTIF(INDEX(Personnel_1[Category],A166),"*Other scientific*")&gt;0,IF(INDEX(Personnel_1[Months],A166)*INDEX(Personnel_1[FTE],A166)&gt;48,$B$135,""),""),"")</f>
        <v/>
      </c>
      <c r="R166" s="225" t="str">
        <f>IFERROR(IF(COUNTIF(INDEX(Personnel_1[Category],A166),"*leave*")&gt;0,IF(Research_leave_FTE_months&gt;5,$B$136,""),""),"")</f>
        <v/>
      </c>
    </row>
    <row r="167" spans="1:18" outlineLevel="1" x14ac:dyDescent="0.25">
      <c r="A167">
        <v>10</v>
      </c>
      <c r="B167" t="str">
        <f t="shared" si="0"/>
        <v/>
      </c>
      <c r="C167" t="str">
        <f>IFERROR(IF(INDEX(Personnel_1[Months],A167)&gt;Max_project_duration,$B$121,""),"")</f>
        <v/>
      </c>
      <c r="D167" t="str">
        <f>IFERROR(IF(COUNTIF(INDEX(Personnel_1[Category],A167),"*PhD*")&gt;0,IF(INDEX(Personnel_1[Months],A167)*INDEX(Personnel_1[FTE],A167)&lt;48,$B$122,""),""),"")</f>
        <v/>
      </c>
      <c r="E167" t="str">
        <f>IFERROR(IF(COUNTIF(INDEX(Personnel_1[Category],A167),"*year*")&gt;0,IF(INDEX(Personnel_1[Months],A167)*INDEX(Personnel_1[FTE],A167)&lt;36,$B$123,""),""),"")</f>
        <v/>
      </c>
      <c r="F167" s="225" t="str">
        <f>IFERROR(IF(COUNTIF(INDEX(Personnel_1[Category],A167),"*PDEng*")&gt;0,IF(OR(IFERROR(MATCH("*PhD*",Personnel_1[Category],0),0)&gt;0,IFERROR(MATCH("*PostDoc*",Personnel_1[Category],0),0)&gt;0),"",$B$124),""),"")</f>
        <v/>
      </c>
      <c r="G167" s="225" t="str">
        <f>IFERROR(IF(COUNTIF(INDEX(Personnel_1[Category],A167),"*PDEng*")&gt;0,IF(INDEX(Personnel_1[Months],A167)*INDEX(Personnel_1[FTE],A167)&gt;24,$B$125,""),""),"")</f>
        <v/>
      </c>
      <c r="H167" s="225" t="str">
        <f>IFERROR(IF(COUNTIF(INDEX(Personnel_1[Category],A167),"*PostDoc*")&gt;0,IF(INDEX(Personnel_1[Months],A167)*INDEX(Personnel_1[FTE],A167)&lt;6,$B$126,""),""),"")</f>
        <v/>
      </c>
      <c r="I167" s="225" t="str">
        <f>IFERROR(IF(COUNTIF(INDEX(Personnel_1[Category],A167),"*PostDoc*")&gt;0,IF(INDEX(Personnel_1[Months],A167)*INDEX(Personnel_1[FTE],A167)&gt;48,$B$127,""),""),"")</f>
        <v/>
      </c>
      <c r="J167" s="225" t="str">
        <f>IFERROR(IF(COUNTIF(INDEX(Personnel_1[Category],A167),"*Non-scientific*")&gt;0,IF(OR(IFERROR(MATCH("*PhD*",Personnel_1[Category],0),0)&gt;0,IFERROR(MATCH("*PostDoc*",Personnel_1[Category],0),0)&gt;0),"",$B$124),""),"")</f>
        <v/>
      </c>
      <c r="K167" s="225" t="str">
        <f>IFERROR(IF(COUNTIF(INDEX(Personnel_1[Category],A167),"*Non-scientific*")&gt;0,IF(Total_NSP&gt;100000,$B$129,""),""),"")</f>
        <v/>
      </c>
      <c r="L167" s="225" t="str">
        <f>IFERROR(IF(COUNTIF(INDEX(Personnel_1[Category],A167),"*Non-scientific*")&gt;0,IF(INDEX(Personnel_1[Months],A167)*INDEX(Personnel_1[FTE],A167)&lt;6,$B$130,""),""),"")</f>
        <v/>
      </c>
      <c r="M167" s="225" t="str">
        <f>IFERROR(IF(COUNTIF(INDEX(Personnel_1[Category],A167),"*Non-scientific*")&gt;0,IF(INDEX(Personnel_1[Months],A167)*INDEX(Personnel_1[FTE],A167)&gt;48,$B$131,""),""),"")</f>
        <v/>
      </c>
      <c r="N167" s="225" t="str">
        <f>IFERROR(IF(COUNTIF(INDEX(Personnel_1[Category],A167),"*Other scientific*")&gt;0,IF(OR(IFERROR(MATCH("*PhD*",Personnel_1[Category],0),0)&gt;0,IFERROR(MATCH("*PostDoc*",Personnel_1[Category],0),0)&gt;0),"",$B$132),""),"")</f>
        <v/>
      </c>
      <c r="O167" s="225" t="str">
        <f>IFERROR(IF(COUNTIF(INDEX(Personnel_1[Category],A167),"*Other scientific*")&gt;0,IF(Total_OSP&gt;100000,$B$133,""),""),"")</f>
        <v/>
      </c>
      <c r="P167" s="225" t="str">
        <f>IFERROR(IF(COUNTIF(INDEX(Personnel_1[Category],A167),"*Other scientific*")&gt;0,IF(INDEX(Personnel_1[Months],A167)*INDEX(Personnel_1[FTE],A167)&lt;6,$B$134,""),""),"")</f>
        <v/>
      </c>
      <c r="Q167" s="225" t="str">
        <f>IFERROR(IF(COUNTIF(INDEX(Personnel_1[Category],A167),"*Other scientific*")&gt;0,IF(INDEX(Personnel_1[Months],A167)*INDEX(Personnel_1[FTE],A167)&gt;48,$B$135,""),""),"")</f>
        <v/>
      </c>
      <c r="R167" s="225" t="str">
        <f>IFERROR(IF(COUNTIF(INDEX(Personnel_1[Category],A167),"*leave*")&gt;0,IF(Research_leave_FTE_months&gt;5,$B$136,""),""),"")</f>
        <v/>
      </c>
    </row>
    <row r="168" spans="1:18" outlineLevel="1" x14ac:dyDescent="0.25">
      <c r="A168">
        <v>11</v>
      </c>
      <c r="B168" t="str">
        <f t="shared" si="0"/>
        <v/>
      </c>
      <c r="C168" t="str">
        <f>IFERROR(IF(INDEX(Personnel_1[Months],A168)&gt;Max_project_duration,$B$121,""),"")</f>
        <v/>
      </c>
      <c r="D168" t="str">
        <f>IFERROR(IF(COUNTIF(INDEX(Personnel_1[Category],A168),"*PhD*")&gt;0,IF(INDEX(Personnel_1[Months],A168)*INDEX(Personnel_1[FTE],A168)&lt;48,$B$122,""),""),"")</f>
        <v/>
      </c>
      <c r="E168" t="str">
        <f>IFERROR(IF(COUNTIF(INDEX(Personnel_1[Category],A168),"*year*")&gt;0,IF(INDEX(Personnel_1[Months],A168)*INDEX(Personnel_1[FTE],A168)&lt;36,$B$123,""),""),"")</f>
        <v/>
      </c>
      <c r="F168" s="225" t="str">
        <f>IFERROR(IF(COUNTIF(INDEX(Personnel_1[Category],A168),"*PDEng*")&gt;0,IF(OR(IFERROR(MATCH("*PhD*",Personnel_1[Category],0),0)&gt;0,IFERROR(MATCH("*PostDoc*",Personnel_1[Category],0),0)&gt;0),"",$B$124),""),"")</f>
        <v/>
      </c>
      <c r="G168" s="225" t="str">
        <f>IFERROR(IF(COUNTIF(INDEX(Personnel_1[Category],A168),"*PDEng*")&gt;0,IF(INDEX(Personnel_1[Months],A168)*INDEX(Personnel_1[FTE],A168)&gt;24,$B$125,""),""),"")</f>
        <v/>
      </c>
      <c r="H168" s="225" t="str">
        <f>IFERROR(IF(COUNTIF(INDEX(Personnel_1[Category],A168),"*PostDoc*")&gt;0,IF(INDEX(Personnel_1[Months],A168)*INDEX(Personnel_1[FTE],A168)&lt;6,$B$126,""),""),"")</f>
        <v/>
      </c>
      <c r="I168" s="225" t="str">
        <f>IFERROR(IF(COUNTIF(INDEX(Personnel_1[Category],A168),"*PostDoc*")&gt;0,IF(INDEX(Personnel_1[Months],A168)*INDEX(Personnel_1[FTE],A168)&gt;48,$B$127,""),""),"")</f>
        <v/>
      </c>
      <c r="J168" s="225" t="str">
        <f>IFERROR(IF(COUNTIF(INDEX(Personnel_1[Category],A168),"*Non-scientific*")&gt;0,IF(OR(IFERROR(MATCH("*PhD*",Personnel_1[Category],0),0)&gt;0,IFERROR(MATCH("*PostDoc*",Personnel_1[Category],0),0)&gt;0),"",$B$124),""),"")</f>
        <v/>
      </c>
      <c r="K168" s="225" t="str">
        <f>IFERROR(IF(COUNTIF(INDEX(Personnel_1[Category],A168),"*Non-scientific*")&gt;0,IF(Total_NSP&gt;100000,$B$129,""),""),"")</f>
        <v/>
      </c>
      <c r="L168" s="225" t="str">
        <f>IFERROR(IF(COUNTIF(INDEX(Personnel_1[Category],A168),"*Non-scientific*")&gt;0,IF(INDEX(Personnel_1[Months],A168)*INDEX(Personnel_1[FTE],A168)&lt;6,$B$130,""),""),"")</f>
        <v/>
      </c>
      <c r="M168" s="225" t="str">
        <f>IFERROR(IF(COUNTIF(INDEX(Personnel_1[Category],A168),"*Non-scientific*")&gt;0,IF(INDEX(Personnel_1[Months],A168)*INDEX(Personnel_1[FTE],A168)&gt;48,$B$131,""),""),"")</f>
        <v/>
      </c>
      <c r="N168" s="225" t="str">
        <f>IFERROR(IF(COUNTIF(INDEX(Personnel_1[Category],A168),"*Other scientific*")&gt;0,IF(OR(IFERROR(MATCH("*PhD*",Personnel_1[Category],0),0)&gt;0,IFERROR(MATCH("*PostDoc*",Personnel_1[Category],0),0)&gt;0),"",$B$132),""),"")</f>
        <v/>
      </c>
      <c r="O168" s="225" t="str">
        <f>IFERROR(IF(COUNTIF(INDEX(Personnel_1[Category],A168),"*Other scientific*")&gt;0,IF(Total_OSP&gt;100000,$B$133,""),""),"")</f>
        <v/>
      </c>
      <c r="P168" s="225" t="str">
        <f>IFERROR(IF(COUNTIF(INDEX(Personnel_1[Category],A168),"*Other scientific*")&gt;0,IF(INDEX(Personnel_1[Months],A168)*INDEX(Personnel_1[FTE],A168)&lt;6,$B$134,""),""),"")</f>
        <v/>
      </c>
      <c r="Q168" s="225" t="str">
        <f>IFERROR(IF(COUNTIF(INDEX(Personnel_1[Category],A168),"*Other scientific*")&gt;0,IF(INDEX(Personnel_1[Months],A168)*INDEX(Personnel_1[FTE],A168)&gt;48,$B$135,""),""),"")</f>
        <v/>
      </c>
      <c r="R168" s="225" t="str">
        <f>IFERROR(IF(COUNTIF(INDEX(Personnel_1[Category],A168),"*leave*")&gt;0,IF(Research_leave_FTE_months&gt;5,$B$136,""),""),"")</f>
        <v/>
      </c>
    </row>
    <row r="169" spans="1:18" outlineLevel="1" x14ac:dyDescent="0.25">
      <c r="A169">
        <v>12</v>
      </c>
      <c r="B169" t="str">
        <f t="shared" si="0"/>
        <v/>
      </c>
      <c r="C169" t="str">
        <f>IFERROR(IF(INDEX(Personnel_1[Months],A169)&gt;Max_project_duration,$B$121,""),"")</f>
        <v/>
      </c>
      <c r="D169" t="str">
        <f>IFERROR(IF(COUNTIF(INDEX(Personnel_1[Category],A169),"*PhD*")&gt;0,IF(INDEX(Personnel_1[Months],A169)*INDEX(Personnel_1[FTE],A169)&lt;48,$B$122,""),""),"")</f>
        <v/>
      </c>
      <c r="E169" t="str">
        <f>IFERROR(IF(COUNTIF(INDEX(Personnel_1[Category],A169),"*year*")&gt;0,IF(INDEX(Personnel_1[Months],A169)*INDEX(Personnel_1[FTE],A169)&lt;36,$B$123,""),""),"")</f>
        <v/>
      </c>
      <c r="F169" s="225" t="str">
        <f>IFERROR(IF(COUNTIF(INDEX(Personnel_1[Category],A169),"*PDEng*")&gt;0,IF(OR(IFERROR(MATCH("*PhD*",Personnel_1[Category],0),0)&gt;0,IFERROR(MATCH("*PostDoc*",Personnel_1[Category],0),0)&gt;0),"",$B$124),""),"")</f>
        <v/>
      </c>
      <c r="G169" s="225" t="str">
        <f>IFERROR(IF(COUNTIF(INDEX(Personnel_1[Category],A169),"*PDEng*")&gt;0,IF(INDEX(Personnel_1[Months],A169)*INDEX(Personnel_1[FTE],A169)&gt;24,$B$125,""),""),"")</f>
        <v/>
      </c>
      <c r="H169" s="225" t="str">
        <f>IFERROR(IF(COUNTIF(INDEX(Personnel_1[Category],A169),"*PostDoc*")&gt;0,IF(INDEX(Personnel_1[Months],A169)*INDEX(Personnel_1[FTE],A169)&lt;6,$B$126,""),""),"")</f>
        <v/>
      </c>
      <c r="I169" s="225" t="str">
        <f>IFERROR(IF(COUNTIF(INDEX(Personnel_1[Category],A169),"*PostDoc*")&gt;0,IF(INDEX(Personnel_1[Months],A169)*INDEX(Personnel_1[FTE],A169)&gt;48,$B$127,""),""),"")</f>
        <v/>
      </c>
      <c r="J169" s="225" t="str">
        <f>IFERROR(IF(COUNTIF(INDEX(Personnel_1[Category],A169),"*Non-scientific*")&gt;0,IF(OR(IFERROR(MATCH("*PhD*",Personnel_1[Category],0),0)&gt;0,IFERROR(MATCH("*PostDoc*",Personnel_1[Category],0),0)&gt;0),"",$B$124),""),"")</f>
        <v/>
      </c>
      <c r="K169" s="225" t="str">
        <f>IFERROR(IF(COUNTIF(INDEX(Personnel_1[Category],A169),"*Non-scientific*")&gt;0,IF(Total_NSP&gt;100000,$B$129,""),""),"")</f>
        <v/>
      </c>
      <c r="L169" s="225" t="str">
        <f>IFERROR(IF(COUNTIF(INDEX(Personnel_1[Category],A169),"*Non-scientific*")&gt;0,IF(INDEX(Personnel_1[Months],A169)*INDEX(Personnel_1[FTE],A169)&lt;6,$B$130,""),""),"")</f>
        <v/>
      </c>
      <c r="M169" s="225" t="str">
        <f>IFERROR(IF(COUNTIF(INDEX(Personnel_1[Category],A169),"*Non-scientific*")&gt;0,IF(INDEX(Personnel_1[Months],A169)*INDEX(Personnel_1[FTE],A169)&gt;48,$B$131,""),""),"")</f>
        <v/>
      </c>
      <c r="N169" s="225" t="str">
        <f>IFERROR(IF(COUNTIF(INDEX(Personnel_1[Category],A169),"*Other scientific*")&gt;0,IF(OR(IFERROR(MATCH("*PhD*",Personnel_1[Category],0),0)&gt;0,IFERROR(MATCH("*PostDoc*",Personnel_1[Category],0),0)&gt;0),"",$B$132),""),"")</f>
        <v/>
      </c>
      <c r="O169" s="225" t="str">
        <f>IFERROR(IF(COUNTIF(INDEX(Personnel_1[Category],A169),"*Other scientific*")&gt;0,IF(Total_OSP&gt;100000,$B$133,""),""),"")</f>
        <v/>
      </c>
      <c r="P169" s="225" t="str">
        <f>IFERROR(IF(COUNTIF(INDEX(Personnel_1[Category],A169),"*Other scientific*")&gt;0,IF(INDEX(Personnel_1[Months],A169)*INDEX(Personnel_1[FTE],A169)&lt;6,$B$134,""),""),"")</f>
        <v/>
      </c>
      <c r="Q169" s="225" t="str">
        <f>IFERROR(IF(COUNTIF(INDEX(Personnel_1[Category],A169),"*Other scientific*")&gt;0,IF(INDEX(Personnel_1[Months],A169)*INDEX(Personnel_1[FTE],A169)&gt;48,$B$135,""),""),"")</f>
        <v/>
      </c>
      <c r="R169" s="225" t="str">
        <f>IFERROR(IF(COUNTIF(INDEX(Personnel_1[Category],A169),"*leave*")&gt;0,IF(Research_leave_FTE_months&gt;5,$B$136,""),""),"")</f>
        <v/>
      </c>
    </row>
    <row r="170" spans="1:18" outlineLevel="1" x14ac:dyDescent="0.25">
      <c r="A170">
        <v>13</v>
      </c>
      <c r="B170" t="str">
        <f t="shared" si="0"/>
        <v/>
      </c>
      <c r="C170" t="str">
        <f>IFERROR(IF(INDEX(Personnel_1[Months],A170)&gt;Max_project_duration,$B$121,""),"")</f>
        <v/>
      </c>
      <c r="D170" t="str">
        <f>IFERROR(IF(COUNTIF(INDEX(Personnel_1[Category],A170),"*PhD*")&gt;0,IF(INDEX(Personnel_1[Months],A170)*INDEX(Personnel_1[FTE],A170)&lt;48,$B$122,""),""),"")</f>
        <v/>
      </c>
      <c r="E170" t="str">
        <f>IFERROR(IF(COUNTIF(INDEX(Personnel_1[Category],A170),"*year*")&gt;0,IF(INDEX(Personnel_1[Months],A170)*INDEX(Personnel_1[FTE],A170)&lt;36,$B$123,""),""),"")</f>
        <v/>
      </c>
      <c r="F170" s="225" t="str">
        <f>IFERROR(IF(COUNTIF(INDEX(Personnel_1[Category],A170),"*PDEng*")&gt;0,IF(OR(IFERROR(MATCH("*PhD*",Personnel_1[Category],0),0)&gt;0,IFERROR(MATCH("*PostDoc*",Personnel_1[Category],0),0)&gt;0),"",$B$124),""),"")</f>
        <v/>
      </c>
      <c r="G170" s="225" t="str">
        <f>IFERROR(IF(COUNTIF(INDEX(Personnel_1[Category],A170),"*PDEng*")&gt;0,IF(INDEX(Personnel_1[Months],A170)*INDEX(Personnel_1[FTE],A170)&gt;24,$B$125,""),""),"")</f>
        <v/>
      </c>
      <c r="H170" s="225" t="str">
        <f>IFERROR(IF(COUNTIF(INDEX(Personnel_1[Category],A170),"*PostDoc*")&gt;0,IF(INDEX(Personnel_1[Months],A170)*INDEX(Personnel_1[FTE],A170)&lt;6,$B$126,""),""),"")</f>
        <v/>
      </c>
      <c r="I170" s="225" t="str">
        <f>IFERROR(IF(COUNTIF(INDEX(Personnel_1[Category],A170),"*PostDoc*")&gt;0,IF(INDEX(Personnel_1[Months],A170)*INDEX(Personnel_1[FTE],A170)&gt;48,$B$127,""),""),"")</f>
        <v/>
      </c>
      <c r="J170" s="225" t="str">
        <f>IFERROR(IF(COUNTIF(INDEX(Personnel_1[Category],A170),"*Non-scientific*")&gt;0,IF(OR(IFERROR(MATCH("*PhD*",Personnel_1[Category],0),0)&gt;0,IFERROR(MATCH("*PostDoc*",Personnel_1[Category],0),0)&gt;0),"",$B$124),""),"")</f>
        <v/>
      </c>
      <c r="K170" s="225" t="str">
        <f>IFERROR(IF(COUNTIF(INDEX(Personnel_1[Category],A170),"*Non-scientific*")&gt;0,IF(Total_NSP&gt;100000,$B$129,""),""),"")</f>
        <v/>
      </c>
      <c r="L170" s="225" t="str">
        <f>IFERROR(IF(COUNTIF(INDEX(Personnel_1[Category],A170),"*Non-scientific*")&gt;0,IF(INDEX(Personnel_1[Months],A170)*INDEX(Personnel_1[FTE],A170)&lt;6,$B$130,""),""),"")</f>
        <v/>
      </c>
      <c r="M170" s="225" t="str">
        <f>IFERROR(IF(COUNTIF(INDEX(Personnel_1[Category],A170),"*Non-scientific*")&gt;0,IF(INDEX(Personnel_1[Months],A170)*INDEX(Personnel_1[FTE],A170)&gt;48,$B$131,""),""),"")</f>
        <v/>
      </c>
      <c r="N170" s="225" t="str">
        <f>IFERROR(IF(COUNTIF(INDEX(Personnel_1[Category],A170),"*Other scientific*")&gt;0,IF(OR(IFERROR(MATCH("*PhD*",Personnel_1[Category],0),0)&gt;0,IFERROR(MATCH("*PostDoc*",Personnel_1[Category],0),0)&gt;0),"",$B$132),""),"")</f>
        <v/>
      </c>
      <c r="O170" s="225" t="str">
        <f>IFERROR(IF(COUNTIF(INDEX(Personnel_1[Category],A170),"*Other scientific*")&gt;0,IF(Total_OSP&gt;100000,$B$133,""),""),"")</f>
        <v/>
      </c>
      <c r="P170" s="225" t="str">
        <f>IFERROR(IF(COUNTIF(INDEX(Personnel_1[Category],A170),"*Other scientific*")&gt;0,IF(INDEX(Personnel_1[Months],A170)*INDEX(Personnel_1[FTE],A170)&lt;6,$B$134,""),""),"")</f>
        <v/>
      </c>
      <c r="Q170" s="225" t="str">
        <f>IFERROR(IF(COUNTIF(INDEX(Personnel_1[Category],A170),"*Other scientific*")&gt;0,IF(INDEX(Personnel_1[Months],A170)*INDEX(Personnel_1[FTE],A170)&gt;48,$B$135,""),""),"")</f>
        <v/>
      </c>
      <c r="R170" s="225" t="str">
        <f>IFERROR(IF(COUNTIF(INDEX(Personnel_1[Category],A170),"*leave*")&gt;0,IF(Research_leave_FTE_months&gt;5,$B$136,""),""),"")</f>
        <v/>
      </c>
    </row>
    <row r="171" spans="1:18" outlineLevel="1" x14ac:dyDescent="0.25">
      <c r="A171">
        <v>14</v>
      </c>
      <c r="B171" t="str">
        <f t="shared" si="0"/>
        <v/>
      </c>
      <c r="C171" t="str">
        <f>IFERROR(IF(INDEX(Personnel_1[Months],A171)&gt;Max_project_duration,$B$121,""),"")</f>
        <v/>
      </c>
      <c r="D171" t="str">
        <f>IFERROR(IF(COUNTIF(INDEX(Personnel_1[Category],A171),"*PhD*")&gt;0,IF(INDEX(Personnel_1[Months],A171)*INDEX(Personnel_1[FTE],A171)&lt;48,$B$122,""),""),"")</f>
        <v/>
      </c>
      <c r="E171" t="str">
        <f>IFERROR(IF(COUNTIF(INDEX(Personnel_1[Category],A171),"*year*")&gt;0,IF(INDEX(Personnel_1[Months],A171)*INDEX(Personnel_1[FTE],A171)&lt;36,$B$123,""),""),"")</f>
        <v/>
      </c>
      <c r="F171" s="225" t="str">
        <f>IFERROR(IF(COUNTIF(INDEX(Personnel_1[Category],A171),"*PDEng*")&gt;0,IF(OR(IFERROR(MATCH("*PhD*",Personnel_1[Category],0),0)&gt;0,IFERROR(MATCH("*PostDoc*",Personnel_1[Category],0),0)&gt;0),"",$B$124),""),"")</f>
        <v/>
      </c>
      <c r="G171" s="225" t="str">
        <f>IFERROR(IF(COUNTIF(INDEX(Personnel_1[Category],A171),"*PDEng*")&gt;0,IF(INDEX(Personnel_1[Months],A171)*INDEX(Personnel_1[FTE],A171)&gt;24,$B$125,""),""),"")</f>
        <v/>
      </c>
      <c r="H171" s="225" t="str">
        <f>IFERROR(IF(COUNTIF(INDEX(Personnel_1[Category],A171),"*PostDoc*")&gt;0,IF(INDEX(Personnel_1[Months],A171)*INDEX(Personnel_1[FTE],A171)&lt;6,$B$126,""),""),"")</f>
        <v/>
      </c>
      <c r="I171" s="225" t="str">
        <f>IFERROR(IF(COUNTIF(INDEX(Personnel_1[Category],A171),"*PostDoc*")&gt;0,IF(INDEX(Personnel_1[Months],A171)*INDEX(Personnel_1[FTE],A171)&gt;48,$B$127,""),""),"")</f>
        <v/>
      </c>
      <c r="J171" s="225" t="str">
        <f>IFERROR(IF(COUNTIF(INDEX(Personnel_1[Category],A171),"*Non-scientific*")&gt;0,IF(OR(IFERROR(MATCH("*PhD*",Personnel_1[Category],0),0)&gt;0,IFERROR(MATCH("*PostDoc*",Personnel_1[Category],0),0)&gt;0),"",$B$124),""),"")</f>
        <v/>
      </c>
      <c r="K171" s="225" t="str">
        <f>IFERROR(IF(COUNTIF(INDEX(Personnel_1[Category],A171),"*Non-scientific*")&gt;0,IF(Total_NSP&gt;100000,$B$129,""),""),"")</f>
        <v/>
      </c>
      <c r="L171" s="225" t="str">
        <f>IFERROR(IF(COUNTIF(INDEX(Personnel_1[Category],A171),"*Non-scientific*")&gt;0,IF(INDEX(Personnel_1[Months],A171)*INDEX(Personnel_1[FTE],A171)&lt;6,$B$130,""),""),"")</f>
        <v/>
      </c>
      <c r="M171" s="225" t="str">
        <f>IFERROR(IF(COUNTIF(INDEX(Personnel_1[Category],A171),"*Non-scientific*")&gt;0,IF(INDEX(Personnel_1[Months],A171)*INDEX(Personnel_1[FTE],A171)&gt;48,$B$131,""),""),"")</f>
        <v/>
      </c>
      <c r="N171" s="225" t="str">
        <f>IFERROR(IF(COUNTIF(INDEX(Personnel_1[Category],A171),"*Other scientific*")&gt;0,IF(OR(IFERROR(MATCH("*PhD*",Personnel_1[Category],0),0)&gt;0,IFERROR(MATCH("*PostDoc*",Personnel_1[Category],0),0)&gt;0),"",$B$132),""),"")</f>
        <v/>
      </c>
      <c r="O171" s="225" t="str">
        <f>IFERROR(IF(COUNTIF(INDEX(Personnel_1[Category],A171),"*Other scientific*")&gt;0,IF(Total_OSP&gt;100000,$B$133,""),""),"")</f>
        <v/>
      </c>
      <c r="P171" s="225" t="str">
        <f>IFERROR(IF(COUNTIF(INDEX(Personnel_1[Category],A171),"*Other scientific*")&gt;0,IF(INDEX(Personnel_1[Months],A171)*INDEX(Personnel_1[FTE],A171)&lt;6,$B$134,""),""),"")</f>
        <v/>
      </c>
      <c r="Q171" s="225" t="str">
        <f>IFERROR(IF(COUNTIF(INDEX(Personnel_1[Category],A171),"*Other scientific*")&gt;0,IF(INDEX(Personnel_1[Months],A171)*INDEX(Personnel_1[FTE],A171)&gt;48,$B$135,""),""),"")</f>
        <v/>
      </c>
      <c r="R171" s="225" t="str">
        <f>IFERROR(IF(COUNTIF(INDEX(Personnel_1[Category],A171),"*leave*")&gt;0,IF(Research_leave_FTE_months&gt;5,$B$136,""),""),"")</f>
        <v/>
      </c>
    </row>
    <row r="172" spans="1:18" outlineLevel="1" x14ac:dyDescent="0.25">
      <c r="A172">
        <v>15</v>
      </c>
      <c r="B172" t="str">
        <f t="shared" si="0"/>
        <v/>
      </c>
      <c r="C172" t="str">
        <f>IFERROR(IF(INDEX(Personnel_1[Months],A172)&gt;Max_project_duration,$B$121,""),"")</f>
        <v/>
      </c>
      <c r="D172" t="str">
        <f>IFERROR(IF(COUNTIF(INDEX(Personnel_1[Category],A172),"*PhD*")&gt;0,IF(INDEX(Personnel_1[Months],A172)*INDEX(Personnel_1[FTE],A172)&lt;48,$B$122,""),""),"")</f>
        <v/>
      </c>
      <c r="E172" t="str">
        <f>IFERROR(IF(COUNTIF(INDEX(Personnel_1[Category],A172),"*year*")&gt;0,IF(INDEX(Personnel_1[Months],A172)*INDEX(Personnel_1[FTE],A172)&lt;36,$B$123,""),""),"")</f>
        <v/>
      </c>
      <c r="F172" s="225" t="str">
        <f>IFERROR(IF(COUNTIF(INDEX(Personnel_1[Category],A172),"*PDEng*")&gt;0,IF(OR(IFERROR(MATCH("*PhD*",Personnel_1[Category],0),0)&gt;0,IFERROR(MATCH("*PostDoc*",Personnel_1[Category],0),0)&gt;0),"",$B$124),""),"")</f>
        <v/>
      </c>
      <c r="G172" s="225" t="str">
        <f>IFERROR(IF(COUNTIF(INDEX(Personnel_1[Category],A172),"*PDEng*")&gt;0,IF(INDEX(Personnel_1[Months],A172)*INDEX(Personnel_1[FTE],A172)&gt;24,$B$125,""),""),"")</f>
        <v/>
      </c>
      <c r="H172" s="225" t="str">
        <f>IFERROR(IF(COUNTIF(INDEX(Personnel_1[Category],A172),"*PostDoc*")&gt;0,IF(INDEX(Personnel_1[Months],A172)*INDEX(Personnel_1[FTE],A172)&lt;6,$B$126,""),""),"")</f>
        <v/>
      </c>
      <c r="I172" s="225" t="str">
        <f>IFERROR(IF(COUNTIF(INDEX(Personnel_1[Category],A172),"*PostDoc*")&gt;0,IF(INDEX(Personnel_1[Months],A172)*INDEX(Personnel_1[FTE],A172)&gt;48,$B$127,""),""),"")</f>
        <v/>
      </c>
      <c r="J172" s="225" t="str">
        <f>IFERROR(IF(COUNTIF(INDEX(Personnel_1[Category],A172),"*Non-scientific*")&gt;0,IF(OR(IFERROR(MATCH("*PhD*",Personnel_1[Category],0),0)&gt;0,IFERROR(MATCH("*PostDoc*",Personnel_1[Category],0),0)&gt;0),"",$B$124),""),"")</f>
        <v/>
      </c>
      <c r="K172" s="225" t="str">
        <f>IFERROR(IF(COUNTIF(INDEX(Personnel_1[Category],A172),"*Non-scientific*")&gt;0,IF(Total_NSP&gt;100000,$B$129,""),""),"")</f>
        <v/>
      </c>
      <c r="L172" s="225" t="str">
        <f>IFERROR(IF(COUNTIF(INDEX(Personnel_1[Category],A172),"*Non-scientific*")&gt;0,IF(INDEX(Personnel_1[Months],A172)*INDEX(Personnel_1[FTE],A172)&lt;6,$B$130,""),""),"")</f>
        <v/>
      </c>
      <c r="M172" s="225" t="str">
        <f>IFERROR(IF(COUNTIF(INDEX(Personnel_1[Category],A172),"*Non-scientific*")&gt;0,IF(INDEX(Personnel_1[Months],A172)*INDEX(Personnel_1[FTE],A172)&gt;48,$B$131,""),""),"")</f>
        <v/>
      </c>
      <c r="N172" s="225" t="str">
        <f>IFERROR(IF(COUNTIF(INDEX(Personnel_1[Category],A172),"*Other scientific*")&gt;0,IF(OR(IFERROR(MATCH("*PhD*",Personnel_1[Category],0),0)&gt;0,IFERROR(MATCH("*PostDoc*",Personnel_1[Category],0),0)&gt;0),"",$B$132),""),"")</f>
        <v/>
      </c>
      <c r="O172" s="225" t="str">
        <f>IFERROR(IF(COUNTIF(INDEX(Personnel_1[Category],A172),"*Other scientific*")&gt;0,IF(Total_OSP&gt;100000,$B$133,""),""),"")</f>
        <v/>
      </c>
      <c r="P172" s="225" t="str">
        <f>IFERROR(IF(COUNTIF(INDEX(Personnel_1[Category],A172),"*Other scientific*")&gt;0,IF(INDEX(Personnel_1[Months],A172)*INDEX(Personnel_1[FTE],A172)&lt;6,$B$134,""),""),"")</f>
        <v/>
      </c>
      <c r="Q172" s="225" t="str">
        <f>IFERROR(IF(COUNTIF(INDEX(Personnel_1[Category],A172),"*Other scientific*")&gt;0,IF(INDEX(Personnel_1[Months],A172)*INDEX(Personnel_1[FTE],A172)&gt;48,$B$135,""),""),"")</f>
        <v/>
      </c>
      <c r="R172" s="225" t="str">
        <f>IFERROR(IF(COUNTIF(INDEX(Personnel_1[Category],A172),"*leave*")&gt;0,IF(Research_leave_FTE_months&gt;5,$B$136,""),""),"")</f>
        <v/>
      </c>
    </row>
    <row r="173" spans="1:18" outlineLevel="1" x14ac:dyDescent="0.25">
      <c r="A173">
        <v>16</v>
      </c>
      <c r="B173" t="str">
        <f t="shared" si="0"/>
        <v/>
      </c>
      <c r="C173" t="str">
        <f>IFERROR(IF(INDEX(Personnel_1[Months],A173)&gt;Max_project_duration,$B$121,""),"")</f>
        <v/>
      </c>
      <c r="D173" t="str">
        <f>IFERROR(IF(COUNTIF(INDEX(Personnel_1[Category],A173),"*PhD*")&gt;0,IF(INDEX(Personnel_1[Months],A173)*INDEX(Personnel_1[FTE],A173)&lt;48,$B$122,""),""),"")</f>
        <v/>
      </c>
      <c r="E173" t="str">
        <f>IFERROR(IF(COUNTIF(INDEX(Personnel_1[Category],A173),"*year*")&gt;0,IF(INDEX(Personnel_1[Months],A173)*INDEX(Personnel_1[FTE],A173)&lt;36,$B$123,""),""),"")</f>
        <v/>
      </c>
      <c r="F173" s="225" t="str">
        <f>IFERROR(IF(COUNTIF(INDEX(Personnel_1[Category],A173),"*PDEng*")&gt;0,IF(OR(IFERROR(MATCH("*PhD*",Personnel_1[Category],0),0)&gt;0,IFERROR(MATCH("*PostDoc*",Personnel_1[Category],0),0)&gt;0),"",$B$124),""),"")</f>
        <v/>
      </c>
      <c r="G173" s="225" t="str">
        <f>IFERROR(IF(COUNTIF(INDEX(Personnel_1[Category],A173),"*PDEng*")&gt;0,IF(INDEX(Personnel_1[Months],A173)*INDEX(Personnel_1[FTE],A173)&gt;24,$B$125,""),""),"")</f>
        <v/>
      </c>
      <c r="H173" s="225" t="str">
        <f>IFERROR(IF(COUNTIF(INDEX(Personnel_1[Category],A173),"*PostDoc*")&gt;0,IF(INDEX(Personnel_1[Months],A173)*INDEX(Personnel_1[FTE],A173)&lt;6,$B$126,""),""),"")</f>
        <v/>
      </c>
      <c r="I173" s="225" t="str">
        <f>IFERROR(IF(COUNTIF(INDEX(Personnel_1[Category],A173),"*PostDoc*")&gt;0,IF(INDEX(Personnel_1[Months],A173)*INDEX(Personnel_1[FTE],A173)&gt;48,$B$127,""),""),"")</f>
        <v/>
      </c>
      <c r="J173" s="225" t="str">
        <f>IFERROR(IF(COUNTIF(INDEX(Personnel_1[Category],A173),"*Non-scientific*")&gt;0,IF(OR(IFERROR(MATCH("*PhD*",Personnel_1[Category],0),0)&gt;0,IFERROR(MATCH("*PostDoc*",Personnel_1[Category],0),0)&gt;0),"",$B$124),""),"")</f>
        <v/>
      </c>
      <c r="K173" s="225" t="str">
        <f>IFERROR(IF(COUNTIF(INDEX(Personnel_1[Category],A173),"*Non-scientific*")&gt;0,IF(Total_NSP&gt;100000,$B$129,""),""),"")</f>
        <v/>
      </c>
      <c r="L173" s="225" t="str">
        <f>IFERROR(IF(COUNTIF(INDEX(Personnel_1[Category],A173),"*Non-scientific*")&gt;0,IF(INDEX(Personnel_1[Months],A173)*INDEX(Personnel_1[FTE],A173)&lt;6,$B$130,""),""),"")</f>
        <v/>
      </c>
      <c r="M173" s="225" t="str">
        <f>IFERROR(IF(COUNTIF(INDEX(Personnel_1[Category],A173),"*Non-scientific*")&gt;0,IF(INDEX(Personnel_1[Months],A173)*INDEX(Personnel_1[FTE],A173)&gt;48,$B$131,""),""),"")</f>
        <v/>
      </c>
      <c r="N173" s="225" t="str">
        <f>IFERROR(IF(COUNTIF(INDEX(Personnel_1[Category],A173),"*Other scientific*")&gt;0,IF(OR(IFERROR(MATCH("*PhD*",Personnel_1[Category],0),0)&gt;0,IFERROR(MATCH("*PostDoc*",Personnel_1[Category],0),0)&gt;0),"",$B$132),""),"")</f>
        <v/>
      </c>
      <c r="O173" s="225" t="str">
        <f>IFERROR(IF(COUNTIF(INDEX(Personnel_1[Category],A173),"*Other scientific*")&gt;0,IF(Total_OSP&gt;100000,$B$133,""),""),"")</f>
        <v/>
      </c>
      <c r="P173" s="225" t="str">
        <f>IFERROR(IF(COUNTIF(INDEX(Personnel_1[Category],A173),"*Other scientific*")&gt;0,IF(INDEX(Personnel_1[Months],A173)*INDEX(Personnel_1[FTE],A173)&lt;6,$B$134,""),""),"")</f>
        <v/>
      </c>
      <c r="Q173" s="225" t="str">
        <f>IFERROR(IF(COUNTIF(INDEX(Personnel_1[Category],A173),"*Other scientific*")&gt;0,IF(INDEX(Personnel_1[Months],A173)*INDEX(Personnel_1[FTE],A173)&gt;48,$B$135,""),""),"")</f>
        <v/>
      </c>
      <c r="R173" s="225" t="str">
        <f>IFERROR(IF(COUNTIF(INDEX(Personnel_1[Category],A173),"*leave*")&gt;0,IF(Research_leave_FTE_months&gt;5,$B$136,""),""),"")</f>
        <v/>
      </c>
    </row>
    <row r="174" spans="1:18" outlineLevel="1" x14ac:dyDescent="0.25">
      <c r="A174">
        <v>17</v>
      </c>
      <c r="B174" t="str">
        <f t="shared" si="0"/>
        <v/>
      </c>
      <c r="C174" t="str">
        <f>IFERROR(IF(INDEX(Personnel_1[Months],A174)&gt;Max_project_duration,$B$121,""),"")</f>
        <v/>
      </c>
      <c r="D174" t="str">
        <f>IFERROR(IF(COUNTIF(INDEX(Personnel_1[Category],A174),"*PhD*")&gt;0,IF(INDEX(Personnel_1[Months],A174)*INDEX(Personnel_1[FTE],A174)&lt;48,$B$122,""),""),"")</f>
        <v/>
      </c>
      <c r="E174" t="str">
        <f>IFERROR(IF(COUNTIF(INDEX(Personnel_1[Category],A174),"*year*")&gt;0,IF(INDEX(Personnel_1[Months],A174)*INDEX(Personnel_1[FTE],A174)&lt;36,$B$123,""),""),"")</f>
        <v/>
      </c>
      <c r="F174" s="225" t="str">
        <f>IFERROR(IF(COUNTIF(INDEX(Personnel_1[Category],A174),"*PDEng*")&gt;0,IF(OR(IFERROR(MATCH("*PhD*",Personnel_1[Category],0),0)&gt;0,IFERROR(MATCH("*PostDoc*",Personnel_1[Category],0),0)&gt;0),"",$B$124),""),"")</f>
        <v/>
      </c>
      <c r="G174" s="225" t="str">
        <f>IFERROR(IF(COUNTIF(INDEX(Personnel_1[Category],A174),"*PDEng*")&gt;0,IF(INDEX(Personnel_1[Months],A174)*INDEX(Personnel_1[FTE],A174)&gt;24,$B$125,""),""),"")</f>
        <v/>
      </c>
      <c r="H174" s="225" t="str">
        <f>IFERROR(IF(COUNTIF(INDEX(Personnel_1[Category],A174),"*PostDoc*")&gt;0,IF(INDEX(Personnel_1[Months],A174)*INDEX(Personnel_1[FTE],A174)&lt;6,$B$126,""),""),"")</f>
        <v/>
      </c>
      <c r="I174" s="225" t="str">
        <f>IFERROR(IF(COUNTIF(INDEX(Personnel_1[Category],A174),"*PostDoc*")&gt;0,IF(INDEX(Personnel_1[Months],A174)*INDEX(Personnel_1[FTE],A174)&gt;48,$B$127,""),""),"")</f>
        <v/>
      </c>
      <c r="J174" s="225" t="str">
        <f>IFERROR(IF(COUNTIF(INDEX(Personnel_1[Category],A174),"*Non-scientific*")&gt;0,IF(OR(IFERROR(MATCH("*PhD*",Personnel_1[Category],0),0)&gt;0,IFERROR(MATCH("*PostDoc*",Personnel_1[Category],0),0)&gt;0),"",$B$124),""),"")</f>
        <v/>
      </c>
      <c r="K174" s="225" t="str">
        <f>IFERROR(IF(COUNTIF(INDEX(Personnel_1[Category],A174),"*Non-scientific*")&gt;0,IF(Total_NSP&gt;100000,$B$129,""),""),"")</f>
        <v/>
      </c>
      <c r="L174" s="225" t="str">
        <f>IFERROR(IF(COUNTIF(INDEX(Personnel_1[Category],A174),"*Non-scientific*")&gt;0,IF(INDEX(Personnel_1[Months],A174)*INDEX(Personnel_1[FTE],A174)&lt;6,$B$130,""),""),"")</f>
        <v/>
      </c>
      <c r="M174" s="225" t="str">
        <f>IFERROR(IF(COUNTIF(INDEX(Personnel_1[Category],A174),"*Non-scientific*")&gt;0,IF(INDEX(Personnel_1[Months],A174)*INDEX(Personnel_1[FTE],A174)&gt;48,$B$131,""),""),"")</f>
        <v/>
      </c>
      <c r="N174" s="225" t="str">
        <f>IFERROR(IF(COUNTIF(INDEX(Personnel_1[Category],A174),"*Other scientific*")&gt;0,IF(OR(IFERROR(MATCH("*PhD*",Personnel_1[Category],0),0)&gt;0,IFERROR(MATCH("*PostDoc*",Personnel_1[Category],0),0)&gt;0),"",$B$132),""),"")</f>
        <v/>
      </c>
      <c r="O174" s="225" t="str">
        <f>IFERROR(IF(COUNTIF(INDEX(Personnel_1[Category],A174),"*Other scientific*")&gt;0,IF(Total_OSP&gt;100000,$B$133,""),""),"")</f>
        <v/>
      </c>
      <c r="P174" s="225" t="str">
        <f>IFERROR(IF(COUNTIF(INDEX(Personnel_1[Category],A174),"*Other scientific*")&gt;0,IF(INDEX(Personnel_1[Months],A174)*INDEX(Personnel_1[FTE],A174)&lt;6,$B$134,""),""),"")</f>
        <v/>
      </c>
      <c r="Q174" s="225" t="str">
        <f>IFERROR(IF(COUNTIF(INDEX(Personnel_1[Category],A174),"*Other scientific*")&gt;0,IF(INDEX(Personnel_1[Months],A174)*INDEX(Personnel_1[FTE],A174)&gt;48,$B$135,""),""),"")</f>
        <v/>
      </c>
      <c r="R174" s="225" t="str">
        <f>IFERROR(IF(COUNTIF(INDEX(Personnel_1[Category],A174),"*leave*")&gt;0,IF(Research_leave_FTE_months&gt;5,$B$136,""),""),"")</f>
        <v/>
      </c>
    </row>
    <row r="175" spans="1:18" outlineLevel="1" x14ac:dyDescent="0.25">
      <c r="A175">
        <v>18</v>
      </c>
      <c r="B175" t="str">
        <f t="shared" si="0"/>
        <v/>
      </c>
      <c r="C175" t="str">
        <f>IFERROR(IF(INDEX(Personnel_1[Months],A175)&gt;Max_project_duration,$B$121,""),"")</f>
        <v/>
      </c>
      <c r="D175" t="str">
        <f>IFERROR(IF(COUNTIF(INDEX(Personnel_1[Category],A175),"*PhD*")&gt;0,IF(INDEX(Personnel_1[Months],A175)*INDEX(Personnel_1[FTE],A175)&lt;48,$B$122,""),""),"")</f>
        <v/>
      </c>
      <c r="E175" t="str">
        <f>IFERROR(IF(COUNTIF(INDEX(Personnel_1[Category],A175),"*year*")&gt;0,IF(INDEX(Personnel_1[Months],A175)*INDEX(Personnel_1[FTE],A175)&lt;36,$B$123,""),""),"")</f>
        <v/>
      </c>
      <c r="F175" s="225" t="str">
        <f>IFERROR(IF(COUNTIF(INDEX(Personnel_1[Category],A175),"*PDEng*")&gt;0,IF(OR(IFERROR(MATCH("*PhD*",Personnel_1[Category],0),0)&gt;0,IFERROR(MATCH("*PostDoc*",Personnel_1[Category],0),0)&gt;0),"",$B$124),""),"")</f>
        <v/>
      </c>
      <c r="G175" s="225" t="str">
        <f>IFERROR(IF(COUNTIF(INDEX(Personnel_1[Category],A175),"*PDEng*")&gt;0,IF(INDEX(Personnel_1[Months],A175)*INDEX(Personnel_1[FTE],A175)&gt;24,$B$125,""),""),"")</f>
        <v/>
      </c>
      <c r="H175" s="225" t="str">
        <f>IFERROR(IF(COUNTIF(INDEX(Personnel_1[Category],A175),"*PostDoc*")&gt;0,IF(INDEX(Personnel_1[Months],A175)*INDEX(Personnel_1[FTE],A175)&lt;6,$B$126,""),""),"")</f>
        <v/>
      </c>
      <c r="I175" s="225" t="str">
        <f>IFERROR(IF(COUNTIF(INDEX(Personnel_1[Category],A175),"*PostDoc*")&gt;0,IF(INDEX(Personnel_1[Months],A175)*INDEX(Personnel_1[FTE],A175)&gt;48,$B$127,""),""),"")</f>
        <v/>
      </c>
      <c r="J175" s="225" t="str">
        <f>IFERROR(IF(COUNTIF(INDEX(Personnel_1[Category],A175),"*Non-scientific*")&gt;0,IF(OR(IFERROR(MATCH("*PhD*",Personnel_1[Category],0),0)&gt;0,IFERROR(MATCH("*PostDoc*",Personnel_1[Category],0),0)&gt;0),"",$B$124),""),"")</f>
        <v/>
      </c>
      <c r="K175" s="225" t="str">
        <f>IFERROR(IF(COUNTIF(INDEX(Personnel_1[Category],A175),"*Non-scientific*")&gt;0,IF(Total_NSP&gt;100000,$B$129,""),""),"")</f>
        <v/>
      </c>
      <c r="L175" s="225" t="str">
        <f>IFERROR(IF(COUNTIF(INDEX(Personnel_1[Category],A175),"*Non-scientific*")&gt;0,IF(INDEX(Personnel_1[Months],A175)*INDEX(Personnel_1[FTE],A175)&lt;6,$B$130,""),""),"")</f>
        <v/>
      </c>
      <c r="M175" s="225" t="str">
        <f>IFERROR(IF(COUNTIF(INDEX(Personnel_1[Category],A175),"*Non-scientific*")&gt;0,IF(INDEX(Personnel_1[Months],A175)*INDEX(Personnel_1[FTE],A175)&gt;48,$B$131,""),""),"")</f>
        <v/>
      </c>
      <c r="N175" s="225" t="str">
        <f>IFERROR(IF(COUNTIF(INDEX(Personnel_1[Category],A175),"*Other scientific*")&gt;0,IF(OR(IFERROR(MATCH("*PhD*",Personnel_1[Category],0),0)&gt;0,IFERROR(MATCH("*PostDoc*",Personnel_1[Category],0),0)&gt;0),"",$B$132),""),"")</f>
        <v/>
      </c>
      <c r="O175" s="225" t="str">
        <f>IFERROR(IF(COUNTIF(INDEX(Personnel_1[Category],A175),"*Other scientific*")&gt;0,IF(Total_OSP&gt;100000,$B$133,""),""),"")</f>
        <v/>
      </c>
      <c r="P175" s="225" t="str">
        <f>IFERROR(IF(COUNTIF(INDEX(Personnel_1[Category],A175),"*Other scientific*")&gt;0,IF(INDEX(Personnel_1[Months],A175)*INDEX(Personnel_1[FTE],A175)&lt;6,$B$134,""),""),"")</f>
        <v/>
      </c>
      <c r="Q175" s="225" t="str">
        <f>IFERROR(IF(COUNTIF(INDEX(Personnel_1[Category],A175),"*Other scientific*")&gt;0,IF(INDEX(Personnel_1[Months],A175)*INDEX(Personnel_1[FTE],A175)&gt;48,$B$135,""),""),"")</f>
        <v/>
      </c>
      <c r="R175" s="225" t="str">
        <f>IFERROR(IF(COUNTIF(INDEX(Personnel_1[Category],A175),"*leave*")&gt;0,IF(Research_leave_FTE_months&gt;5,$B$136,""),""),"")</f>
        <v/>
      </c>
    </row>
    <row r="176" spans="1:18" outlineLevel="1" x14ac:dyDescent="0.25">
      <c r="A176">
        <v>19</v>
      </c>
      <c r="B176" t="str">
        <f t="shared" si="0"/>
        <v/>
      </c>
      <c r="C176" t="str">
        <f>IFERROR(IF(INDEX(Personnel_1[Months],A176)&gt;Max_project_duration,$B$121,""),"")</f>
        <v/>
      </c>
      <c r="D176" t="str">
        <f>IFERROR(IF(COUNTIF(INDEX(Personnel_1[Category],A176),"*PhD*")&gt;0,IF(INDEX(Personnel_1[Months],A176)*INDEX(Personnel_1[FTE],A176)&lt;48,$B$122,""),""),"")</f>
        <v/>
      </c>
      <c r="E176" t="str">
        <f>IFERROR(IF(COUNTIF(INDEX(Personnel_1[Category],A176),"*year*")&gt;0,IF(INDEX(Personnel_1[Months],A176)*INDEX(Personnel_1[FTE],A176)&lt;36,$B$123,""),""),"")</f>
        <v/>
      </c>
      <c r="F176" s="225" t="str">
        <f>IFERROR(IF(COUNTIF(INDEX(Personnel_1[Category],A176),"*PDEng*")&gt;0,IF(OR(IFERROR(MATCH("*PhD*",Personnel_1[Category],0),0)&gt;0,IFERROR(MATCH("*PostDoc*",Personnel_1[Category],0),0)&gt;0),"",$B$124),""),"")</f>
        <v/>
      </c>
      <c r="G176" s="225" t="str">
        <f>IFERROR(IF(COUNTIF(INDEX(Personnel_1[Category],A176),"*PDEng*")&gt;0,IF(INDEX(Personnel_1[Months],A176)*INDEX(Personnel_1[FTE],A176)&gt;24,$B$125,""),""),"")</f>
        <v/>
      </c>
      <c r="H176" s="225" t="str">
        <f>IFERROR(IF(COUNTIF(INDEX(Personnel_1[Category],A176),"*PostDoc*")&gt;0,IF(INDEX(Personnel_1[Months],A176)*INDEX(Personnel_1[FTE],A176)&lt;6,$B$126,""),""),"")</f>
        <v/>
      </c>
      <c r="I176" s="225" t="str">
        <f>IFERROR(IF(COUNTIF(INDEX(Personnel_1[Category],A176),"*PostDoc*")&gt;0,IF(INDEX(Personnel_1[Months],A176)*INDEX(Personnel_1[FTE],A176)&gt;48,$B$127,""),""),"")</f>
        <v/>
      </c>
      <c r="J176" s="225" t="str">
        <f>IFERROR(IF(COUNTIF(INDEX(Personnel_1[Category],A176),"*Non-scientific*")&gt;0,IF(OR(IFERROR(MATCH("*PhD*",Personnel_1[Category],0),0)&gt;0,IFERROR(MATCH("*PostDoc*",Personnel_1[Category],0),0)&gt;0),"",$B$124),""),"")</f>
        <v/>
      </c>
      <c r="K176" s="225" t="str">
        <f>IFERROR(IF(COUNTIF(INDEX(Personnel_1[Category],A176),"*Non-scientific*")&gt;0,IF(Total_NSP&gt;100000,$B$129,""),""),"")</f>
        <v/>
      </c>
      <c r="L176" s="225" t="str">
        <f>IFERROR(IF(COUNTIF(INDEX(Personnel_1[Category],A176),"*Non-scientific*")&gt;0,IF(INDEX(Personnel_1[Months],A176)*INDEX(Personnel_1[FTE],A176)&lt;6,$B$130,""),""),"")</f>
        <v/>
      </c>
      <c r="M176" s="225" t="str">
        <f>IFERROR(IF(COUNTIF(INDEX(Personnel_1[Category],A176),"*Non-scientific*")&gt;0,IF(INDEX(Personnel_1[Months],A176)*INDEX(Personnel_1[FTE],A176)&gt;48,$B$131,""),""),"")</f>
        <v/>
      </c>
      <c r="N176" s="225" t="str">
        <f>IFERROR(IF(COUNTIF(INDEX(Personnel_1[Category],A176),"*Other scientific*")&gt;0,IF(OR(IFERROR(MATCH("*PhD*",Personnel_1[Category],0),0)&gt;0,IFERROR(MATCH("*PostDoc*",Personnel_1[Category],0),0)&gt;0),"",$B$132),""),"")</f>
        <v/>
      </c>
      <c r="O176" s="225" t="str">
        <f>IFERROR(IF(COUNTIF(INDEX(Personnel_1[Category],A176),"*Other scientific*")&gt;0,IF(Total_OSP&gt;100000,$B$133,""),""),"")</f>
        <v/>
      </c>
      <c r="P176" s="225" t="str">
        <f>IFERROR(IF(COUNTIF(INDEX(Personnel_1[Category],A176),"*Other scientific*")&gt;0,IF(INDEX(Personnel_1[Months],A176)*INDEX(Personnel_1[FTE],A176)&lt;6,$B$134,""),""),"")</f>
        <v/>
      </c>
      <c r="Q176" s="225" t="str">
        <f>IFERROR(IF(COUNTIF(INDEX(Personnel_1[Category],A176),"*Other scientific*")&gt;0,IF(INDEX(Personnel_1[Months],A176)*INDEX(Personnel_1[FTE],A176)&gt;48,$B$135,""),""),"")</f>
        <v/>
      </c>
      <c r="R176" s="225" t="str">
        <f>IFERROR(IF(COUNTIF(INDEX(Personnel_1[Category],A176),"*leave*")&gt;0,IF(Research_leave_FTE_months&gt;5,$B$136,""),""),"")</f>
        <v/>
      </c>
    </row>
    <row r="177" spans="1:18" outlineLevel="1" x14ac:dyDescent="0.25">
      <c r="A177">
        <v>20</v>
      </c>
      <c r="B177" t="str">
        <f t="shared" si="0"/>
        <v/>
      </c>
      <c r="C177" t="str">
        <f>IFERROR(IF(INDEX(Personnel_1[Months],A177)&gt;Max_project_duration,$B$121,""),"")</f>
        <v/>
      </c>
      <c r="D177" t="str">
        <f>IFERROR(IF(COUNTIF(INDEX(Personnel_1[Category],A177),"*PhD*")&gt;0,IF(INDEX(Personnel_1[Months],A177)*INDEX(Personnel_1[FTE],A177)&lt;48,$B$122,""),""),"")</f>
        <v/>
      </c>
      <c r="E177" t="str">
        <f>IFERROR(IF(COUNTIF(INDEX(Personnel_1[Category],A177),"*year*")&gt;0,IF(INDEX(Personnel_1[Months],A177)*INDEX(Personnel_1[FTE],A177)&lt;36,$B$123,""),""),"")</f>
        <v/>
      </c>
      <c r="F177" s="225" t="str">
        <f>IFERROR(IF(COUNTIF(INDEX(Personnel_1[Category],A177),"*PDEng*")&gt;0,IF(OR(IFERROR(MATCH("*PhD*",Personnel_1[Category],0),0)&gt;0,IFERROR(MATCH("*PostDoc*",Personnel_1[Category],0),0)&gt;0),"",$B$124),""),"")</f>
        <v/>
      </c>
      <c r="G177" s="225" t="str">
        <f>IFERROR(IF(COUNTIF(INDEX(Personnel_1[Category],A177),"*PDEng*")&gt;0,IF(INDEX(Personnel_1[Months],A177)*INDEX(Personnel_1[FTE],A177)&gt;24,$B$125,""),""),"")</f>
        <v/>
      </c>
      <c r="H177" s="225" t="str">
        <f>IFERROR(IF(COUNTIF(INDEX(Personnel_1[Category],A177),"*PostDoc*")&gt;0,IF(INDEX(Personnel_1[Months],A177)*INDEX(Personnel_1[FTE],A177)&lt;6,$B$126,""),""),"")</f>
        <v/>
      </c>
      <c r="I177" s="225" t="str">
        <f>IFERROR(IF(COUNTIF(INDEX(Personnel_1[Category],A177),"*PostDoc*")&gt;0,IF(INDEX(Personnel_1[Months],A177)*INDEX(Personnel_1[FTE],A177)&gt;48,$B$127,""),""),"")</f>
        <v/>
      </c>
      <c r="J177" s="225" t="str">
        <f>IFERROR(IF(COUNTIF(INDEX(Personnel_1[Category],A177),"*Non-scientific*")&gt;0,IF(OR(IFERROR(MATCH("*PhD*",Personnel_1[Category],0),0)&gt;0,IFERROR(MATCH("*PostDoc*",Personnel_1[Category],0),0)&gt;0),"",$B$124),""),"")</f>
        <v/>
      </c>
      <c r="K177" s="225" t="str">
        <f>IFERROR(IF(COUNTIF(INDEX(Personnel_1[Category],A177),"*Non-scientific*")&gt;0,IF(Total_NSP&gt;100000,$B$129,""),""),"")</f>
        <v/>
      </c>
      <c r="L177" s="225" t="str">
        <f>IFERROR(IF(COUNTIF(INDEX(Personnel_1[Category],A177),"*Non-scientific*")&gt;0,IF(INDEX(Personnel_1[Months],A177)*INDEX(Personnel_1[FTE],A177)&lt;6,$B$130,""),""),"")</f>
        <v/>
      </c>
      <c r="M177" s="225" t="str">
        <f>IFERROR(IF(COUNTIF(INDEX(Personnel_1[Category],A177),"*Non-scientific*")&gt;0,IF(INDEX(Personnel_1[Months],A177)*INDEX(Personnel_1[FTE],A177)&gt;48,$B$131,""),""),"")</f>
        <v/>
      </c>
      <c r="N177" s="225" t="str">
        <f>IFERROR(IF(COUNTIF(INDEX(Personnel_1[Category],A177),"*Other scientific*")&gt;0,IF(OR(IFERROR(MATCH("*PhD*",Personnel_1[Category],0),0)&gt;0,IFERROR(MATCH("*PostDoc*",Personnel_1[Category],0),0)&gt;0),"",$B$132),""),"")</f>
        <v/>
      </c>
      <c r="O177" s="225" t="str">
        <f>IFERROR(IF(COUNTIF(INDEX(Personnel_1[Category],A177),"*Other scientific*")&gt;0,IF(Total_OSP&gt;100000,$B$133,""),""),"")</f>
        <v/>
      </c>
      <c r="P177" s="225" t="str">
        <f>IFERROR(IF(COUNTIF(INDEX(Personnel_1[Category],A177),"*Other scientific*")&gt;0,IF(INDEX(Personnel_1[Months],A177)*INDEX(Personnel_1[FTE],A177)&lt;6,$B$134,""),""),"")</f>
        <v/>
      </c>
      <c r="Q177" s="225" t="str">
        <f>IFERROR(IF(COUNTIF(INDEX(Personnel_1[Category],A177),"*Other scientific*")&gt;0,IF(INDEX(Personnel_1[Months],A177)*INDEX(Personnel_1[FTE],A177)&gt;48,$B$135,""),""),"")</f>
        <v/>
      </c>
      <c r="R177" s="225" t="str">
        <f>IFERROR(IF(COUNTIF(INDEX(Personnel_1[Category],A177),"*leave*")&gt;0,IF(Research_leave_FTE_months&gt;5,$B$136,""),""),"")</f>
        <v/>
      </c>
    </row>
    <row r="178" spans="1:18" outlineLevel="1" x14ac:dyDescent="0.25">
      <c r="A178">
        <v>21</v>
      </c>
      <c r="B178" t="str">
        <f t="shared" si="0"/>
        <v/>
      </c>
      <c r="C178" t="str">
        <f>IFERROR(IF(INDEX(Personnel_1[Months],A178)&gt;Max_project_duration,$B$121,""),"")</f>
        <v/>
      </c>
      <c r="D178" t="str">
        <f>IFERROR(IF(COUNTIF(INDEX(Personnel_1[Category],A178),"*PhD*")&gt;0,IF(INDEX(Personnel_1[Months],A178)*INDEX(Personnel_1[FTE],A178)&lt;48,$B$122,""),""),"")</f>
        <v/>
      </c>
      <c r="E178" t="str">
        <f>IFERROR(IF(COUNTIF(INDEX(Personnel_1[Category],A178),"*year*")&gt;0,IF(INDEX(Personnel_1[Months],A178)*INDEX(Personnel_1[FTE],A178)&lt;36,$B$123,""),""),"")</f>
        <v/>
      </c>
      <c r="F178" s="225" t="str">
        <f>IFERROR(IF(COUNTIF(INDEX(Personnel_1[Category],A178),"*PDEng*")&gt;0,IF(OR(IFERROR(MATCH("*PhD*",Personnel_1[Category],0),0)&gt;0,IFERROR(MATCH("*PostDoc*",Personnel_1[Category],0),0)&gt;0),"",$B$124),""),"")</f>
        <v/>
      </c>
      <c r="G178" s="225" t="str">
        <f>IFERROR(IF(COUNTIF(INDEX(Personnel_1[Category],A178),"*PDEng*")&gt;0,IF(INDEX(Personnel_1[Months],A178)*INDEX(Personnel_1[FTE],A178)&gt;24,$B$125,""),""),"")</f>
        <v/>
      </c>
      <c r="H178" s="225" t="str">
        <f>IFERROR(IF(COUNTIF(INDEX(Personnel_1[Category],A178),"*PostDoc*")&gt;0,IF(INDEX(Personnel_1[Months],A178)*INDEX(Personnel_1[FTE],A178)&lt;6,$B$126,""),""),"")</f>
        <v/>
      </c>
      <c r="I178" s="225" t="str">
        <f>IFERROR(IF(COUNTIF(INDEX(Personnel_1[Category],A178),"*PostDoc*")&gt;0,IF(INDEX(Personnel_1[Months],A178)*INDEX(Personnel_1[FTE],A178)&gt;48,$B$127,""),""),"")</f>
        <v/>
      </c>
      <c r="J178" s="225" t="str">
        <f>IFERROR(IF(COUNTIF(INDEX(Personnel_1[Category],A178),"*Non-scientific*")&gt;0,IF(OR(IFERROR(MATCH("*PhD*",Personnel_1[Category],0),0)&gt;0,IFERROR(MATCH("*PostDoc*",Personnel_1[Category],0),0)&gt;0),"",$B$124),""),"")</f>
        <v/>
      </c>
      <c r="K178" s="225" t="str">
        <f>IFERROR(IF(COUNTIF(INDEX(Personnel_1[Category],A178),"*Non-scientific*")&gt;0,IF(Total_NSP&gt;100000,$B$129,""),""),"")</f>
        <v/>
      </c>
      <c r="L178" s="225" t="str">
        <f>IFERROR(IF(COUNTIF(INDEX(Personnel_1[Category],A178),"*Non-scientific*")&gt;0,IF(INDEX(Personnel_1[Months],A178)*INDEX(Personnel_1[FTE],A178)&lt;6,$B$130,""),""),"")</f>
        <v/>
      </c>
      <c r="M178" s="225" t="str">
        <f>IFERROR(IF(COUNTIF(INDEX(Personnel_1[Category],A178),"*Non-scientific*")&gt;0,IF(INDEX(Personnel_1[Months],A178)*INDEX(Personnel_1[FTE],A178)&gt;48,$B$131,""),""),"")</f>
        <v/>
      </c>
      <c r="N178" s="225" t="str">
        <f>IFERROR(IF(COUNTIF(INDEX(Personnel_1[Category],A178),"*Other scientific*")&gt;0,IF(OR(IFERROR(MATCH("*PhD*",Personnel_1[Category],0),0)&gt;0,IFERROR(MATCH("*PostDoc*",Personnel_1[Category],0),0)&gt;0),"",$B$132),""),"")</f>
        <v/>
      </c>
      <c r="O178" s="225" t="str">
        <f>IFERROR(IF(COUNTIF(INDEX(Personnel_1[Category],A178),"*Other scientific*")&gt;0,IF(Total_OSP&gt;100000,$B$133,""),""),"")</f>
        <v/>
      </c>
      <c r="P178" s="225" t="str">
        <f>IFERROR(IF(COUNTIF(INDEX(Personnel_1[Category],A178),"*Other scientific*")&gt;0,IF(INDEX(Personnel_1[Months],A178)*INDEX(Personnel_1[FTE],A178)&lt;6,$B$134,""),""),"")</f>
        <v/>
      </c>
      <c r="Q178" s="225" t="str">
        <f>IFERROR(IF(COUNTIF(INDEX(Personnel_1[Category],A178),"*Other scientific*")&gt;0,IF(INDEX(Personnel_1[Months],A178)*INDEX(Personnel_1[FTE],A178)&gt;48,$B$135,""),""),"")</f>
        <v/>
      </c>
      <c r="R178" s="225" t="str">
        <f>IFERROR(IF(COUNTIF(INDEX(Personnel_1[Category],A178),"*leave*")&gt;0,IF(Research_leave_FTE_months&gt;5,$B$136,""),""),"")</f>
        <v/>
      </c>
    </row>
    <row r="179" spans="1:18" outlineLevel="1" x14ac:dyDescent="0.25">
      <c r="A179">
        <v>22</v>
      </c>
      <c r="B179" t="str">
        <f t="shared" si="0"/>
        <v/>
      </c>
      <c r="C179" t="str">
        <f>IFERROR(IF(INDEX(Personnel_1[Months],A179)&gt;Max_project_duration,$B$121,""),"")</f>
        <v/>
      </c>
      <c r="D179" t="str">
        <f>IFERROR(IF(COUNTIF(INDEX(Personnel_1[Category],A179),"*PhD*")&gt;0,IF(INDEX(Personnel_1[Months],A179)*INDEX(Personnel_1[FTE],A179)&lt;48,$B$122,""),""),"")</f>
        <v/>
      </c>
      <c r="E179" t="str">
        <f>IFERROR(IF(COUNTIF(INDEX(Personnel_1[Category],A179),"*year*")&gt;0,IF(INDEX(Personnel_1[Months],A179)*INDEX(Personnel_1[FTE],A179)&lt;36,$B$123,""),""),"")</f>
        <v/>
      </c>
      <c r="F179" s="225" t="str">
        <f>IFERROR(IF(COUNTIF(INDEX(Personnel_1[Category],A179),"*PDEng*")&gt;0,IF(OR(IFERROR(MATCH("*PhD*",Personnel_1[Category],0),0)&gt;0,IFERROR(MATCH("*PostDoc*",Personnel_1[Category],0),0)&gt;0),"",$B$124),""),"")</f>
        <v/>
      </c>
      <c r="G179" s="225" t="str">
        <f>IFERROR(IF(COUNTIF(INDEX(Personnel_1[Category],A179),"*PDEng*")&gt;0,IF(INDEX(Personnel_1[Months],A179)*INDEX(Personnel_1[FTE],A179)&gt;24,$B$125,""),""),"")</f>
        <v/>
      </c>
      <c r="H179" s="225" t="str">
        <f>IFERROR(IF(COUNTIF(INDEX(Personnel_1[Category],A179),"*PostDoc*")&gt;0,IF(INDEX(Personnel_1[Months],A179)*INDEX(Personnel_1[FTE],A179)&lt;6,$B$126,""),""),"")</f>
        <v/>
      </c>
      <c r="I179" s="225" t="str">
        <f>IFERROR(IF(COUNTIF(INDEX(Personnel_1[Category],A179),"*PostDoc*")&gt;0,IF(INDEX(Personnel_1[Months],A179)*INDEX(Personnel_1[FTE],A179)&gt;48,$B$127,""),""),"")</f>
        <v/>
      </c>
      <c r="J179" s="225" t="str">
        <f>IFERROR(IF(COUNTIF(INDEX(Personnel_1[Category],A179),"*Non-scientific*")&gt;0,IF(OR(IFERROR(MATCH("*PhD*",Personnel_1[Category],0),0)&gt;0,IFERROR(MATCH("*PostDoc*",Personnel_1[Category],0),0)&gt;0),"",$B$124),""),"")</f>
        <v/>
      </c>
      <c r="K179" s="225" t="str">
        <f>IFERROR(IF(COUNTIF(INDEX(Personnel_1[Category],A179),"*Non-scientific*")&gt;0,IF(Total_NSP&gt;100000,$B$129,""),""),"")</f>
        <v/>
      </c>
      <c r="L179" s="225" t="str">
        <f>IFERROR(IF(COUNTIF(INDEX(Personnel_1[Category],A179),"*Non-scientific*")&gt;0,IF(INDEX(Personnel_1[Months],A179)*INDEX(Personnel_1[FTE],A179)&lt;6,$B$130,""),""),"")</f>
        <v/>
      </c>
      <c r="M179" s="225" t="str">
        <f>IFERROR(IF(COUNTIF(INDEX(Personnel_1[Category],A179),"*Non-scientific*")&gt;0,IF(INDEX(Personnel_1[Months],A179)*INDEX(Personnel_1[FTE],A179)&gt;48,$B$131,""),""),"")</f>
        <v/>
      </c>
      <c r="N179" s="225" t="str">
        <f>IFERROR(IF(COUNTIF(INDEX(Personnel_1[Category],A179),"*Other scientific*")&gt;0,IF(OR(IFERROR(MATCH("*PhD*",Personnel_1[Category],0),0)&gt;0,IFERROR(MATCH("*PostDoc*",Personnel_1[Category],0),0)&gt;0),"",$B$132),""),"")</f>
        <v/>
      </c>
      <c r="O179" s="225" t="str">
        <f>IFERROR(IF(COUNTIF(INDEX(Personnel_1[Category],A179),"*Other scientific*")&gt;0,IF(Total_OSP&gt;100000,$B$133,""),""),"")</f>
        <v/>
      </c>
      <c r="P179" s="225" t="str">
        <f>IFERROR(IF(COUNTIF(INDEX(Personnel_1[Category],A179),"*Other scientific*")&gt;0,IF(INDEX(Personnel_1[Months],A179)*INDEX(Personnel_1[FTE],A179)&lt;6,$B$134,""),""),"")</f>
        <v/>
      </c>
      <c r="Q179" s="225" t="str">
        <f>IFERROR(IF(COUNTIF(INDEX(Personnel_1[Category],A179),"*Other scientific*")&gt;0,IF(INDEX(Personnel_1[Months],A179)*INDEX(Personnel_1[FTE],A179)&gt;48,$B$135,""),""),"")</f>
        <v/>
      </c>
      <c r="R179" s="225" t="str">
        <f>IFERROR(IF(COUNTIF(INDEX(Personnel_1[Category],A179),"*leave*")&gt;0,IF(Research_leave_FTE_months&gt;5,$B$136,""),""),"")</f>
        <v/>
      </c>
    </row>
    <row r="180" spans="1:18" outlineLevel="1" x14ac:dyDescent="0.25">
      <c r="A180">
        <v>23</v>
      </c>
      <c r="B180" t="str">
        <f t="shared" si="0"/>
        <v/>
      </c>
      <c r="C180" t="str">
        <f>IFERROR(IF(INDEX(Personnel_1[Months],A180)&gt;Max_project_duration,$B$121,""),"")</f>
        <v/>
      </c>
      <c r="D180" t="str">
        <f>IFERROR(IF(COUNTIF(INDEX(Personnel_1[Category],A180),"*PhD*")&gt;0,IF(INDEX(Personnel_1[Months],A180)*INDEX(Personnel_1[FTE],A180)&lt;48,$B$122,""),""),"")</f>
        <v/>
      </c>
      <c r="E180" t="str">
        <f>IFERROR(IF(COUNTIF(INDEX(Personnel_1[Category],A180),"*year*")&gt;0,IF(INDEX(Personnel_1[Months],A180)*INDEX(Personnel_1[FTE],A180)&lt;36,$B$123,""),""),"")</f>
        <v/>
      </c>
      <c r="F180" s="225" t="str">
        <f>IFERROR(IF(COUNTIF(INDEX(Personnel_1[Category],A180),"*PDEng*")&gt;0,IF(OR(IFERROR(MATCH("*PhD*",Personnel_1[Category],0),0)&gt;0,IFERROR(MATCH("*PostDoc*",Personnel_1[Category],0),0)&gt;0),"",$B$124),""),"")</f>
        <v/>
      </c>
      <c r="G180" s="225" t="str">
        <f>IFERROR(IF(COUNTIF(INDEX(Personnel_1[Category],A180),"*PDEng*")&gt;0,IF(INDEX(Personnel_1[Months],A180)*INDEX(Personnel_1[FTE],A180)&gt;24,$B$125,""),""),"")</f>
        <v/>
      </c>
      <c r="H180" s="225" t="str">
        <f>IFERROR(IF(COUNTIF(INDEX(Personnel_1[Category],A180),"*PostDoc*")&gt;0,IF(INDEX(Personnel_1[Months],A180)*INDEX(Personnel_1[FTE],A180)&lt;6,$B$126,""),""),"")</f>
        <v/>
      </c>
      <c r="I180" s="225" t="str">
        <f>IFERROR(IF(COUNTIF(INDEX(Personnel_1[Category],A180),"*PostDoc*")&gt;0,IF(INDEX(Personnel_1[Months],A180)*INDEX(Personnel_1[FTE],A180)&gt;48,$B$127,""),""),"")</f>
        <v/>
      </c>
      <c r="J180" s="225" t="str">
        <f>IFERROR(IF(COUNTIF(INDEX(Personnel_1[Category],A180),"*Non-scientific*")&gt;0,IF(OR(IFERROR(MATCH("*PhD*",Personnel_1[Category],0),0)&gt;0,IFERROR(MATCH("*PostDoc*",Personnel_1[Category],0),0)&gt;0),"",$B$124),""),"")</f>
        <v/>
      </c>
      <c r="K180" s="225" t="str">
        <f>IFERROR(IF(COUNTIF(INDEX(Personnel_1[Category],A180),"*Non-scientific*")&gt;0,IF(Total_NSP&gt;100000,$B$129,""),""),"")</f>
        <v/>
      </c>
      <c r="L180" s="225" t="str">
        <f>IFERROR(IF(COUNTIF(INDEX(Personnel_1[Category],A180),"*Non-scientific*")&gt;0,IF(INDEX(Personnel_1[Months],A180)*INDEX(Personnel_1[FTE],A180)&lt;6,$B$130,""),""),"")</f>
        <v/>
      </c>
      <c r="M180" s="225" t="str">
        <f>IFERROR(IF(COUNTIF(INDEX(Personnel_1[Category],A180),"*Non-scientific*")&gt;0,IF(INDEX(Personnel_1[Months],A180)*INDEX(Personnel_1[FTE],A180)&gt;48,$B$131,""),""),"")</f>
        <v/>
      </c>
      <c r="N180" s="225" t="str">
        <f>IFERROR(IF(COUNTIF(INDEX(Personnel_1[Category],A180),"*Other scientific*")&gt;0,IF(OR(IFERROR(MATCH("*PhD*",Personnel_1[Category],0),0)&gt;0,IFERROR(MATCH("*PostDoc*",Personnel_1[Category],0),0)&gt;0),"",$B$132),""),"")</f>
        <v/>
      </c>
      <c r="O180" s="225" t="str">
        <f>IFERROR(IF(COUNTIF(INDEX(Personnel_1[Category],A180),"*Other scientific*")&gt;0,IF(Total_OSP&gt;100000,$B$133,""),""),"")</f>
        <v/>
      </c>
      <c r="P180" s="225" t="str">
        <f>IFERROR(IF(COUNTIF(INDEX(Personnel_1[Category],A180),"*Other scientific*")&gt;0,IF(INDEX(Personnel_1[Months],A180)*INDEX(Personnel_1[FTE],A180)&lt;6,$B$134,""),""),"")</f>
        <v/>
      </c>
      <c r="Q180" s="225" t="str">
        <f>IFERROR(IF(COUNTIF(INDEX(Personnel_1[Category],A180),"*Other scientific*")&gt;0,IF(INDEX(Personnel_1[Months],A180)*INDEX(Personnel_1[FTE],A180)&gt;48,$B$135,""),""),"")</f>
        <v/>
      </c>
      <c r="R180" s="225" t="str">
        <f>IFERROR(IF(COUNTIF(INDEX(Personnel_1[Category],A180),"*leave*")&gt;0,IF(Research_leave_FTE_months&gt;5,$B$136,""),""),"")</f>
        <v/>
      </c>
    </row>
    <row r="181" spans="1:18" outlineLevel="1" x14ac:dyDescent="0.25">
      <c r="A181">
        <v>24</v>
      </c>
      <c r="B181" t="str">
        <f t="shared" si="0"/>
        <v/>
      </c>
      <c r="C181" t="str">
        <f>IFERROR(IF(INDEX(Personnel_1[Months],A181)&gt;Max_project_duration,$B$121,""),"")</f>
        <v/>
      </c>
      <c r="D181" t="str">
        <f>IFERROR(IF(COUNTIF(INDEX(Personnel_1[Category],A181),"*PhD*")&gt;0,IF(INDEX(Personnel_1[Months],A181)*INDEX(Personnel_1[FTE],A181)&lt;48,$B$122,""),""),"")</f>
        <v/>
      </c>
      <c r="E181" t="str">
        <f>IFERROR(IF(COUNTIF(INDEX(Personnel_1[Category],A181),"*year*")&gt;0,IF(INDEX(Personnel_1[Months],A181)*INDEX(Personnel_1[FTE],A181)&lt;36,$B$123,""),""),"")</f>
        <v/>
      </c>
      <c r="F181" s="225" t="str">
        <f>IFERROR(IF(COUNTIF(INDEX(Personnel_1[Category],A181),"*PDEng*")&gt;0,IF(OR(IFERROR(MATCH("*PhD*",Personnel_1[Category],0),0)&gt;0,IFERROR(MATCH("*PostDoc*",Personnel_1[Category],0),0)&gt;0),"",$B$124),""),"")</f>
        <v/>
      </c>
      <c r="G181" s="225" t="str">
        <f>IFERROR(IF(COUNTIF(INDEX(Personnel_1[Category],A181),"*PDEng*")&gt;0,IF(INDEX(Personnel_1[Months],A181)*INDEX(Personnel_1[FTE],A181)&gt;24,$B$125,""),""),"")</f>
        <v/>
      </c>
      <c r="H181" s="225" t="str">
        <f>IFERROR(IF(COUNTIF(INDEX(Personnel_1[Category],A181),"*PostDoc*")&gt;0,IF(INDEX(Personnel_1[Months],A181)*INDEX(Personnel_1[FTE],A181)&lt;6,$B$126,""),""),"")</f>
        <v/>
      </c>
      <c r="I181" s="225" t="str">
        <f>IFERROR(IF(COUNTIF(INDEX(Personnel_1[Category],A181),"*PostDoc*")&gt;0,IF(INDEX(Personnel_1[Months],A181)*INDEX(Personnel_1[FTE],A181)&gt;48,$B$127,""),""),"")</f>
        <v/>
      </c>
      <c r="J181" s="225" t="str">
        <f>IFERROR(IF(COUNTIF(INDEX(Personnel_1[Category],A181),"*Non-scientific*")&gt;0,IF(OR(IFERROR(MATCH("*PhD*",Personnel_1[Category],0),0)&gt;0,IFERROR(MATCH("*PostDoc*",Personnel_1[Category],0),0)&gt;0),"",$B$124),""),"")</f>
        <v/>
      </c>
      <c r="K181" s="225" t="str">
        <f>IFERROR(IF(COUNTIF(INDEX(Personnel_1[Category],A181),"*Non-scientific*")&gt;0,IF(Total_NSP&gt;100000,$B$129,""),""),"")</f>
        <v/>
      </c>
      <c r="L181" s="225" t="str">
        <f>IFERROR(IF(COUNTIF(INDEX(Personnel_1[Category],A181),"*Non-scientific*")&gt;0,IF(INDEX(Personnel_1[Months],A181)*INDEX(Personnel_1[FTE],A181)&lt;6,$B$130,""),""),"")</f>
        <v/>
      </c>
      <c r="M181" s="225" t="str">
        <f>IFERROR(IF(COUNTIF(INDEX(Personnel_1[Category],A181),"*Non-scientific*")&gt;0,IF(INDEX(Personnel_1[Months],A181)*INDEX(Personnel_1[FTE],A181)&gt;48,$B$131,""),""),"")</f>
        <v/>
      </c>
      <c r="N181" s="225" t="str">
        <f>IFERROR(IF(COUNTIF(INDEX(Personnel_1[Category],A181),"*Other scientific*")&gt;0,IF(OR(IFERROR(MATCH("*PhD*",Personnel_1[Category],0),0)&gt;0,IFERROR(MATCH("*PostDoc*",Personnel_1[Category],0),0)&gt;0),"",$B$132),""),"")</f>
        <v/>
      </c>
      <c r="O181" s="225" t="str">
        <f>IFERROR(IF(COUNTIF(INDEX(Personnel_1[Category],A181),"*Other scientific*")&gt;0,IF(Total_OSP&gt;100000,$B$133,""),""),"")</f>
        <v/>
      </c>
      <c r="P181" s="225" t="str">
        <f>IFERROR(IF(COUNTIF(INDEX(Personnel_1[Category],A181),"*Other scientific*")&gt;0,IF(INDEX(Personnel_1[Months],A181)*INDEX(Personnel_1[FTE],A181)&lt;6,$B$134,""),""),"")</f>
        <v/>
      </c>
      <c r="Q181" s="225" t="str">
        <f>IFERROR(IF(COUNTIF(INDEX(Personnel_1[Category],A181),"*Other scientific*")&gt;0,IF(INDEX(Personnel_1[Months],A181)*INDEX(Personnel_1[FTE],A181)&gt;48,$B$135,""),""),"")</f>
        <v/>
      </c>
      <c r="R181" s="225" t="str">
        <f>IFERROR(IF(COUNTIF(INDEX(Personnel_1[Category],A181),"*leave*")&gt;0,IF(Research_leave_FTE_months&gt;5,$B$136,""),""),"")</f>
        <v/>
      </c>
    </row>
    <row r="182" spans="1:18" outlineLevel="1" x14ac:dyDescent="0.25">
      <c r="A182">
        <v>25</v>
      </c>
      <c r="B182" t="str">
        <f t="shared" si="0"/>
        <v/>
      </c>
      <c r="C182" t="str">
        <f>IFERROR(IF(INDEX(Personnel_1[Months],A182)&gt;Max_project_duration,$B$121,""),"")</f>
        <v/>
      </c>
      <c r="D182" t="str">
        <f>IFERROR(IF(COUNTIF(INDEX(Personnel_1[Category],A182),"*PhD*")&gt;0,IF(INDEX(Personnel_1[Months],A182)*INDEX(Personnel_1[FTE],A182)&lt;48,$B$122,""),""),"")</f>
        <v/>
      </c>
      <c r="E182" t="str">
        <f>IFERROR(IF(COUNTIF(INDEX(Personnel_1[Category],A182),"*year*")&gt;0,IF(INDEX(Personnel_1[Months],A182)*INDEX(Personnel_1[FTE],A182)&lt;36,$B$123,""),""),"")</f>
        <v/>
      </c>
      <c r="F182" s="225" t="str">
        <f>IFERROR(IF(COUNTIF(INDEX(Personnel_1[Category],A182),"*PDEng*")&gt;0,IF(OR(IFERROR(MATCH("*PhD*",Personnel_1[Category],0),0)&gt;0,IFERROR(MATCH("*PostDoc*",Personnel_1[Category],0),0)&gt;0),"",$B$124),""),"")</f>
        <v/>
      </c>
      <c r="G182" s="225" t="str">
        <f>IFERROR(IF(COUNTIF(INDEX(Personnel_1[Category],A182),"*PDEng*")&gt;0,IF(INDEX(Personnel_1[Months],A182)*INDEX(Personnel_1[FTE],A182)&gt;24,$B$125,""),""),"")</f>
        <v/>
      </c>
      <c r="H182" s="225" t="str">
        <f>IFERROR(IF(COUNTIF(INDEX(Personnel_1[Category],A182),"*PostDoc*")&gt;0,IF(INDEX(Personnel_1[Months],A182)*INDEX(Personnel_1[FTE],A182)&lt;6,$B$126,""),""),"")</f>
        <v/>
      </c>
      <c r="I182" s="225" t="str">
        <f>IFERROR(IF(COUNTIF(INDEX(Personnel_1[Category],A182),"*PostDoc*")&gt;0,IF(INDEX(Personnel_1[Months],A182)*INDEX(Personnel_1[FTE],A182)&gt;48,$B$127,""),""),"")</f>
        <v/>
      </c>
      <c r="J182" s="225" t="str">
        <f>IFERROR(IF(COUNTIF(INDEX(Personnel_1[Category],A182),"*Non-scientific*")&gt;0,IF(OR(IFERROR(MATCH("*PhD*",Personnel_1[Category],0),0)&gt;0,IFERROR(MATCH("*PostDoc*",Personnel_1[Category],0),0)&gt;0),"",$B$124),""),"")</f>
        <v/>
      </c>
      <c r="K182" s="225" t="str">
        <f>IFERROR(IF(COUNTIF(INDEX(Personnel_1[Category],A182),"*Non-scientific*")&gt;0,IF(Total_NSP&gt;100000,$B$129,""),""),"")</f>
        <v/>
      </c>
      <c r="L182" s="225" t="str">
        <f>IFERROR(IF(COUNTIF(INDEX(Personnel_1[Category],A182),"*Non-scientific*")&gt;0,IF(INDEX(Personnel_1[Months],A182)*INDEX(Personnel_1[FTE],A182)&lt;6,$B$130,""),""),"")</f>
        <v/>
      </c>
      <c r="M182" s="225" t="str">
        <f>IFERROR(IF(COUNTIF(INDEX(Personnel_1[Category],A182),"*Non-scientific*")&gt;0,IF(INDEX(Personnel_1[Months],A182)*INDEX(Personnel_1[FTE],A182)&gt;48,$B$131,""),""),"")</f>
        <v/>
      </c>
      <c r="N182" s="225" t="str">
        <f>IFERROR(IF(COUNTIF(INDEX(Personnel_1[Category],A182),"*Other scientific*")&gt;0,IF(OR(IFERROR(MATCH("*PhD*",Personnel_1[Category],0),0)&gt;0,IFERROR(MATCH("*PostDoc*",Personnel_1[Category],0),0)&gt;0),"",$B$132),""),"")</f>
        <v/>
      </c>
      <c r="O182" s="225" t="str">
        <f>IFERROR(IF(COUNTIF(INDEX(Personnel_1[Category],A182),"*Other scientific*")&gt;0,IF(Total_OSP&gt;100000,$B$133,""),""),"")</f>
        <v/>
      </c>
      <c r="P182" s="225" t="str">
        <f>IFERROR(IF(COUNTIF(INDEX(Personnel_1[Category],A182),"*Other scientific*")&gt;0,IF(INDEX(Personnel_1[Months],A182)*INDEX(Personnel_1[FTE],A182)&lt;6,$B$134,""),""),"")</f>
        <v/>
      </c>
      <c r="Q182" s="225" t="str">
        <f>IFERROR(IF(COUNTIF(INDEX(Personnel_1[Category],A182),"*Other scientific*")&gt;0,IF(INDEX(Personnel_1[Months],A182)*INDEX(Personnel_1[FTE],A182)&gt;48,$B$135,""),""),"")</f>
        <v/>
      </c>
      <c r="R182" s="225" t="str">
        <f>IFERROR(IF(COUNTIF(INDEX(Personnel_1[Category],A182),"*leave*")&gt;0,IF(Research_leave_FTE_months&gt;5,$B$136,""),""),"")</f>
        <v/>
      </c>
    </row>
    <row r="183" spans="1:18" outlineLevel="1" x14ac:dyDescent="0.25">
      <c r="A183">
        <v>26</v>
      </c>
      <c r="B183" t="str">
        <f t="shared" si="0"/>
        <v/>
      </c>
      <c r="C183" t="str">
        <f>IFERROR(IF(INDEX(Personnel_1[Months],A183)&gt;Max_project_duration,$B$121,""),"")</f>
        <v/>
      </c>
      <c r="D183" t="str">
        <f>IFERROR(IF(COUNTIF(INDEX(Personnel_1[Category],A183),"*PhD*")&gt;0,IF(INDEX(Personnel_1[Months],A183)*INDEX(Personnel_1[FTE],A183)&lt;48,$B$122,""),""),"")</f>
        <v/>
      </c>
      <c r="E183" t="str">
        <f>IFERROR(IF(COUNTIF(INDEX(Personnel_1[Category],A183),"*year*")&gt;0,IF(INDEX(Personnel_1[Months],A183)*INDEX(Personnel_1[FTE],A183)&lt;36,$B$123,""),""),"")</f>
        <v/>
      </c>
      <c r="F183" s="225" t="str">
        <f>IFERROR(IF(COUNTIF(INDEX(Personnel_1[Category],A183),"*PDEng*")&gt;0,IF(OR(IFERROR(MATCH("*PhD*",Personnel_1[Category],0),0)&gt;0,IFERROR(MATCH("*PostDoc*",Personnel_1[Category],0),0)&gt;0),"",$B$124),""),"")</f>
        <v/>
      </c>
      <c r="G183" s="225" t="str">
        <f>IFERROR(IF(COUNTIF(INDEX(Personnel_1[Category],A183),"*PDEng*")&gt;0,IF(INDEX(Personnel_1[Months],A183)*INDEX(Personnel_1[FTE],A183)&gt;24,$B$125,""),""),"")</f>
        <v/>
      </c>
      <c r="H183" s="225" t="str">
        <f>IFERROR(IF(COUNTIF(INDEX(Personnel_1[Category],A183),"*PostDoc*")&gt;0,IF(INDEX(Personnel_1[Months],A183)*INDEX(Personnel_1[FTE],A183)&lt;6,$B$126,""),""),"")</f>
        <v/>
      </c>
      <c r="I183" s="225" t="str">
        <f>IFERROR(IF(COUNTIF(INDEX(Personnel_1[Category],A183),"*PostDoc*")&gt;0,IF(INDEX(Personnel_1[Months],A183)*INDEX(Personnel_1[FTE],A183)&gt;48,$B$127,""),""),"")</f>
        <v/>
      </c>
      <c r="J183" s="225" t="str">
        <f>IFERROR(IF(COUNTIF(INDEX(Personnel_1[Category],A183),"*Non-scientific*")&gt;0,IF(OR(IFERROR(MATCH("*PhD*",Personnel_1[Category],0),0)&gt;0,IFERROR(MATCH("*PostDoc*",Personnel_1[Category],0),0)&gt;0),"",$B$124),""),"")</f>
        <v/>
      </c>
      <c r="K183" s="225" t="str">
        <f>IFERROR(IF(COUNTIF(INDEX(Personnel_1[Category],A183),"*Non-scientific*")&gt;0,IF(Total_NSP&gt;100000,$B$129,""),""),"")</f>
        <v/>
      </c>
      <c r="L183" s="225" t="str">
        <f>IFERROR(IF(COUNTIF(INDEX(Personnel_1[Category],A183),"*Non-scientific*")&gt;0,IF(INDEX(Personnel_1[Months],A183)*INDEX(Personnel_1[FTE],A183)&lt;6,$B$130,""),""),"")</f>
        <v/>
      </c>
      <c r="M183" s="225" t="str">
        <f>IFERROR(IF(COUNTIF(INDEX(Personnel_1[Category],A183),"*Non-scientific*")&gt;0,IF(INDEX(Personnel_1[Months],A183)*INDEX(Personnel_1[FTE],A183)&gt;48,$B$131,""),""),"")</f>
        <v/>
      </c>
      <c r="N183" s="225" t="str">
        <f>IFERROR(IF(COUNTIF(INDEX(Personnel_1[Category],A183),"*Other scientific*")&gt;0,IF(OR(IFERROR(MATCH("*PhD*",Personnel_1[Category],0),0)&gt;0,IFERROR(MATCH("*PostDoc*",Personnel_1[Category],0),0)&gt;0),"",$B$132),""),"")</f>
        <v/>
      </c>
      <c r="O183" s="225" t="str">
        <f>IFERROR(IF(COUNTIF(INDEX(Personnel_1[Category],A183),"*Other scientific*")&gt;0,IF(Total_OSP&gt;100000,$B$133,""),""),"")</f>
        <v/>
      </c>
      <c r="P183" s="225" t="str">
        <f>IFERROR(IF(COUNTIF(INDEX(Personnel_1[Category],A183),"*Other scientific*")&gt;0,IF(INDEX(Personnel_1[Months],A183)*INDEX(Personnel_1[FTE],A183)&lt;6,$B$134,""),""),"")</f>
        <v/>
      </c>
      <c r="Q183" s="225" t="str">
        <f>IFERROR(IF(COUNTIF(INDEX(Personnel_1[Category],A183),"*Other scientific*")&gt;0,IF(INDEX(Personnel_1[Months],A183)*INDEX(Personnel_1[FTE],A183)&gt;48,$B$135,""),""),"")</f>
        <v/>
      </c>
      <c r="R183" s="225" t="str">
        <f>IFERROR(IF(COUNTIF(INDEX(Personnel_1[Category],A183),"*leave*")&gt;0,IF(Research_leave_FTE_months&gt;5,$B$136,""),""),"")</f>
        <v/>
      </c>
    </row>
    <row r="184" spans="1:18" outlineLevel="1" x14ac:dyDescent="0.25">
      <c r="A184">
        <v>27</v>
      </c>
      <c r="B184" t="str">
        <f t="shared" si="0"/>
        <v/>
      </c>
      <c r="C184" t="str">
        <f>IFERROR(IF(INDEX(Personnel_1[Months],A184)&gt;Max_project_duration,$B$121,""),"")</f>
        <v/>
      </c>
      <c r="D184" t="str">
        <f>IFERROR(IF(COUNTIF(INDEX(Personnel_1[Category],A184),"*PhD*")&gt;0,IF(INDEX(Personnel_1[Months],A184)*INDEX(Personnel_1[FTE],A184)&lt;48,$B$122,""),""),"")</f>
        <v/>
      </c>
      <c r="E184" t="str">
        <f>IFERROR(IF(COUNTIF(INDEX(Personnel_1[Category],A184),"*year*")&gt;0,IF(INDEX(Personnel_1[Months],A184)*INDEX(Personnel_1[FTE],A184)&lt;36,$B$123,""),""),"")</f>
        <v/>
      </c>
      <c r="F184" s="225" t="str">
        <f>IFERROR(IF(COUNTIF(INDEX(Personnel_1[Category],A184),"*PDEng*")&gt;0,IF(OR(IFERROR(MATCH("*PhD*",Personnel_1[Category],0),0)&gt;0,IFERROR(MATCH("*PostDoc*",Personnel_1[Category],0),0)&gt;0),"",$B$124),""),"")</f>
        <v/>
      </c>
      <c r="G184" s="225" t="str">
        <f>IFERROR(IF(COUNTIF(INDEX(Personnel_1[Category],A184),"*PDEng*")&gt;0,IF(INDEX(Personnel_1[Months],A184)*INDEX(Personnel_1[FTE],A184)&gt;24,$B$125,""),""),"")</f>
        <v/>
      </c>
      <c r="H184" s="225" t="str">
        <f>IFERROR(IF(COUNTIF(INDEX(Personnel_1[Category],A184),"*PostDoc*")&gt;0,IF(INDEX(Personnel_1[Months],A184)*INDEX(Personnel_1[FTE],A184)&lt;6,$B$126,""),""),"")</f>
        <v/>
      </c>
      <c r="I184" s="225" t="str">
        <f>IFERROR(IF(COUNTIF(INDEX(Personnel_1[Category],A184),"*PostDoc*")&gt;0,IF(INDEX(Personnel_1[Months],A184)*INDEX(Personnel_1[FTE],A184)&gt;48,$B$127,""),""),"")</f>
        <v/>
      </c>
      <c r="J184" s="225" t="str">
        <f>IFERROR(IF(COUNTIF(INDEX(Personnel_1[Category],A184),"*Non-scientific*")&gt;0,IF(OR(IFERROR(MATCH("*PhD*",Personnel_1[Category],0),0)&gt;0,IFERROR(MATCH("*PostDoc*",Personnel_1[Category],0),0)&gt;0),"",$B$124),""),"")</f>
        <v/>
      </c>
      <c r="K184" s="225" t="str">
        <f>IFERROR(IF(COUNTIF(INDEX(Personnel_1[Category],A184),"*Non-scientific*")&gt;0,IF(Total_NSP&gt;100000,$B$129,""),""),"")</f>
        <v/>
      </c>
      <c r="L184" s="225" t="str">
        <f>IFERROR(IF(COUNTIF(INDEX(Personnel_1[Category],A184),"*Non-scientific*")&gt;0,IF(INDEX(Personnel_1[Months],A184)*INDEX(Personnel_1[FTE],A184)&lt;6,$B$130,""),""),"")</f>
        <v/>
      </c>
      <c r="M184" s="225" t="str">
        <f>IFERROR(IF(COUNTIF(INDEX(Personnel_1[Category],A184),"*Non-scientific*")&gt;0,IF(INDEX(Personnel_1[Months],A184)*INDEX(Personnel_1[FTE],A184)&gt;48,$B$131,""),""),"")</f>
        <v/>
      </c>
      <c r="N184" s="225" t="str">
        <f>IFERROR(IF(COUNTIF(INDEX(Personnel_1[Category],A184),"*Other scientific*")&gt;0,IF(OR(IFERROR(MATCH("*PhD*",Personnel_1[Category],0),0)&gt;0,IFERROR(MATCH("*PostDoc*",Personnel_1[Category],0),0)&gt;0),"",$B$132),""),"")</f>
        <v/>
      </c>
      <c r="O184" s="225" t="str">
        <f>IFERROR(IF(COUNTIF(INDEX(Personnel_1[Category],A184),"*Other scientific*")&gt;0,IF(Total_OSP&gt;100000,$B$133,""),""),"")</f>
        <v/>
      </c>
      <c r="P184" s="225" t="str">
        <f>IFERROR(IF(COUNTIF(INDEX(Personnel_1[Category],A184),"*Other scientific*")&gt;0,IF(INDEX(Personnel_1[Months],A184)*INDEX(Personnel_1[FTE],A184)&lt;6,$B$134,""),""),"")</f>
        <v/>
      </c>
      <c r="Q184" s="225" t="str">
        <f>IFERROR(IF(COUNTIF(INDEX(Personnel_1[Category],A184),"*Other scientific*")&gt;0,IF(INDEX(Personnel_1[Months],A184)*INDEX(Personnel_1[FTE],A184)&gt;48,$B$135,""),""),"")</f>
        <v/>
      </c>
      <c r="R184" s="225" t="str">
        <f>IFERROR(IF(COUNTIF(INDEX(Personnel_1[Category],A184),"*leave*")&gt;0,IF(Research_leave_FTE_months&gt;5,$B$136,""),""),"")</f>
        <v/>
      </c>
    </row>
    <row r="185" spans="1:18" outlineLevel="1" x14ac:dyDescent="0.25">
      <c r="A185">
        <v>28</v>
      </c>
      <c r="B185" t="str">
        <f t="shared" si="0"/>
        <v/>
      </c>
      <c r="C185" t="str">
        <f>IFERROR(IF(INDEX(Personnel_1[Months],A185)&gt;Max_project_duration,$B$121,""),"")</f>
        <v/>
      </c>
      <c r="D185" t="str">
        <f>IFERROR(IF(COUNTIF(INDEX(Personnel_1[Category],A185),"*PhD*")&gt;0,IF(INDEX(Personnel_1[Months],A185)*INDEX(Personnel_1[FTE],A185)&lt;48,$B$122,""),""),"")</f>
        <v/>
      </c>
      <c r="E185" t="str">
        <f>IFERROR(IF(COUNTIF(INDEX(Personnel_1[Category],A185),"*year*")&gt;0,IF(INDEX(Personnel_1[Months],A185)*INDEX(Personnel_1[FTE],A185)&lt;36,$B$123,""),""),"")</f>
        <v/>
      </c>
      <c r="F185" s="225" t="str">
        <f>IFERROR(IF(COUNTIF(INDEX(Personnel_1[Category],A185),"*PDEng*")&gt;0,IF(OR(IFERROR(MATCH("*PhD*",Personnel_1[Category],0),0)&gt;0,IFERROR(MATCH("*PostDoc*",Personnel_1[Category],0),0)&gt;0),"",$B$124),""),"")</f>
        <v/>
      </c>
      <c r="G185" s="225" t="str">
        <f>IFERROR(IF(COUNTIF(INDEX(Personnel_1[Category],A185),"*PDEng*")&gt;0,IF(INDEX(Personnel_1[Months],A185)*INDEX(Personnel_1[FTE],A185)&gt;24,$B$125,""),""),"")</f>
        <v/>
      </c>
      <c r="H185" s="225" t="str">
        <f>IFERROR(IF(COUNTIF(INDEX(Personnel_1[Category],A185),"*PostDoc*")&gt;0,IF(INDEX(Personnel_1[Months],A185)*INDEX(Personnel_1[FTE],A185)&lt;6,$B$126,""),""),"")</f>
        <v/>
      </c>
      <c r="I185" s="225" t="str">
        <f>IFERROR(IF(COUNTIF(INDEX(Personnel_1[Category],A185),"*PostDoc*")&gt;0,IF(INDEX(Personnel_1[Months],A185)*INDEX(Personnel_1[FTE],A185)&gt;48,$B$127,""),""),"")</f>
        <v/>
      </c>
      <c r="J185" s="225" t="str">
        <f>IFERROR(IF(COUNTIF(INDEX(Personnel_1[Category],A185),"*Non-scientific*")&gt;0,IF(OR(IFERROR(MATCH("*PhD*",Personnel_1[Category],0),0)&gt;0,IFERROR(MATCH("*PostDoc*",Personnel_1[Category],0),0)&gt;0),"",$B$124),""),"")</f>
        <v/>
      </c>
      <c r="K185" s="225" t="str">
        <f>IFERROR(IF(COUNTIF(INDEX(Personnel_1[Category],A185),"*Non-scientific*")&gt;0,IF(Total_NSP&gt;100000,$B$129,""),""),"")</f>
        <v/>
      </c>
      <c r="L185" s="225" t="str">
        <f>IFERROR(IF(COUNTIF(INDEX(Personnel_1[Category],A185),"*Non-scientific*")&gt;0,IF(INDEX(Personnel_1[Months],A185)*INDEX(Personnel_1[FTE],A185)&lt;6,$B$130,""),""),"")</f>
        <v/>
      </c>
      <c r="M185" s="225" t="str">
        <f>IFERROR(IF(COUNTIF(INDEX(Personnel_1[Category],A185),"*Non-scientific*")&gt;0,IF(INDEX(Personnel_1[Months],A185)*INDEX(Personnel_1[FTE],A185)&gt;48,$B$131,""),""),"")</f>
        <v/>
      </c>
      <c r="N185" s="225" t="str">
        <f>IFERROR(IF(COUNTIF(INDEX(Personnel_1[Category],A185),"*Other scientific*")&gt;0,IF(OR(IFERROR(MATCH("*PhD*",Personnel_1[Category],0),0)&gt;0,IFERROR(MATCH("*PostDoc*",Personnel_1[Category],0),0)&gt;0),"",$B$132),""),"")</f>
        <v/>
      </c>
      <c r="O185" s="225" t="str">
        <f>IFERROR(IF(COUNTIF(INDEX(Personnel_1[Category],A185),"*Other scientific*")&gt;0,IF(Total_OSP&gt;100000,$B$133,""),""),"")</f>
        <v/>
      </c>
      <c r="P185" s="225" t="str">
        <f>IFERROR(IF(COUNTIF(INDEX(Personnel_1[Category],A185),"*Other scientific*")&gt;0,IF(INDEX(Personnel_1[Months],A185)*INDEX(Personnel_1[FTE],A185)&lt;6,$B$134,""),""),"")</f>
        <v/>
      </c>
      <c r="Q185" s="225" t="str">
        <f>IFERROR(IF(COUNTIF(INDEX(Personnel_1[Category],A185),"*Other scientific*")&gt;0,IF(INDEX(Personnel_1[Months],A185)*INDEX(Personnel_1[FTE],A185)&gt;48,$B$135,""),""),"")</f>
        <v/>
      </c>
      <c r="R185" s="225" t="str">
        <f>IFERROR(IF(COUNTIF(INDEX(Personnel_1[Category],A185),"*leave*")&gt;0,IF(Research_leave_FTE_months&gt;5,$B$136,""),""),"")</f>
        <v/>
      </c>
    </row>
    <row r="186" spans="1:18" outlineLevel="1" x14ac:dyDescent="0.25">
      <c r="A186">
        <v>29</v>
      </c>
      <c r="B186" t="str">
        <f t="shared" si="0"/>
        <v/>
      </c>
      <c r="C186" t="str">
        <f>IFERROR(IF(INDEX(Personnel_1[Months],A186)&gt;Max_project_duration,$B$121,""),"")</f>
        <v/>
      </c>
      <c r="D186" t="str">
        <f>IFERROR(IF(COUNTIF(INDEX(Personnel_1[Category],A186),"*PhD*")&gt;0,IF(INDEX(Personnel_1[Months],A186)*INDEX(Personnel_1[FTE],A186)&lt;48,$B$122,""),""),"")</f>
        <v/>
      </c>
      <c r="E186" t="str">
        <f>IFERROR(IF(COUNTIF(INDEX(Personnel_1[Category],A186),"*year*")&gt;0,IF(INDEX(Personnel_1[Months],A186)*INDEX(Personnel_1[FTE],A186)&lt;36,$B$123,""),""),"")</f>
        <v/>
      </c>
      <c r="F186" s="225" t="str">
        <f>IFERROR(IF(COUNTIF(INDEX(Personnel_1[Category],A186),"*PDEng*")&gt;0,IF(OR(IFERROR(MATCH("*PhD*",Personnel_1[Category],0),0)&gt;0,IFERROR(MATCH("*PostDoc*",Personnel_1[Category],0),0)&gt;0),"",$B$124),""),"")</f>
        <v/>
      </c>
      <c r="G186" s="225" t="str">
        <f>IFERROR(IF(COUNTIF(INDEX(Personnel_1[Category],A186),"*PDEng*")&gt;0,IF(INDEX(Personnel_1[Months],A186)*INDEX(Personnel_1[FTE],A186)&gt;24,$B$125,""),""),"")</f>
        <v/>
      </c>
      <c r="H186" s="225" t="str">
        <f>IFERROR(IF(COUNTIF(INDEX(Personnel_1[Category],A186),"*PostDoc*")&gt;0,IF(INDEX(Personnel_1[Months],A186)*INDEX(Personnel_1[FTE],A186)&lt;6,$B$126,""),""),"")</f>
        <v/>
      </c>
      <c r="I186" s="225" t="str">
        <f>IFERROR(IF(COUNTIF(INDEX(Personnel_1[Category],A186),"*PostDoc*")&gt;0,IF(INDEX(Personnel_1[Months],A186)*INDEX(Personnel_1[FTE],A186)&gt;48,$B$127,""),""),"")</f>
        <v/>
      </c>
      <c r="J186" s="225" t="str">
        <f>IFERROR(IF(COUNTIF(INDEX(Personnel_1[Category],A186),"*Non-scientific*")&gt;0,IF(OR(IFERROR(MATCH("*PhD*",Personnel_1[Category],0),0)&gt;0,IFERROR(MATCH("*PostDoc*",Personnel_1[Category],0),0)&gt;0),"",$B$124),""),"")</f>
        <v/>
      </c>
      <c r="K186" s="225" t="str">
        <f>IFERROR(IF(COUNTIF(INDEX(Personnel_1[Category],A186),"*Non-scientific*")&gt;0,IF(Total_NSP&gt;100000,$B$129,""),""),"")</f>
        <v/>
      </c>
      <c r="L186" s="225" t="str">
        <f>IFERROR(IF(COUNTIF(INDEX(Personnel_1[Category],A186),"*Non-scientific*")&gt;0,IF(INDEX(Personnel_1[Months],A186)*INDEX(Personnel_1[FTE],A186)&lt;6,$B$130,""),""),"")</f>
        <v/>
      </c>
      <c r="M186" s="225" t="str">
        <f>IFERROR(IF(COUNTIF(INDEX(Personnel_1[Category],A186),"*Non-scientific*")&gt;0,IF(INDEX(Personnel_1[Months],A186)*INDEX(Personnel_1[FTE],A186)&gt;48,$B$131,""),""),"")</f>
        <v/>
      </c>
      <c r="N186" s="225" t="str">
        <f>IFERROR(IF(COUNTIF(INDEX(Personnel_1[Category],A186),"*Other scientific*")&gt;0,IF(OR(IFERROR(MATCH("*PhD*",Personnel_1[Category],0),0)&gt;0,IFERROR(MATCH("*PostDoc*",Personnel_1[Category],0),0)&gt;0),"",$B$132),""),"")</f>
        <v/>
      </c>
      <c r="O186" s="225" t="str">
        <f>IFERROR(IF(COUNTIF(INDEX(Personnel_1[Category],A186),"*Other scientific*")&gt;0,IF(Total_OSP&gt;100000,$B$133,""),""),"")</f>
        <v/>
      </c>
      <c r="P186" s="225" t="str">
        <f>IFERROR(IF(COUNTIF(INDEX(Personnel_1[Category],A186),"*Other scientific*")&gt;0,IF(INDEX(Personnel_1[Months],A186)*INDEX(Personnel_1[FTE],A186)&lt;6,$B$134,""),""),"")</f>
        <v/>
      </c>
      <c r="Q186" s="225" t="str">
        <f>IFERROR(IF(COUNTIF(INDEX(Personnel_1[Category],A186),"*Other scientific*")&gt;0,IF(INDEX(Personnel_1[Months],A186)*INDEX(Personnel_1[FTE],A186)&gt;48,$B$135,""),""),"")</f>
        <v/>
      </c>
      <c r="R186" s="225" t="str">
        <f>IFERROR(IF(COUNTIF(INDEX(Personnel_1[Category],A186),"*leave*")&gt;0,IF(Research_leave_FTE_months&gt;5,$B$136,""),""),"")</f>
        <v/>
      </c>
    </row>
    <row r="187" spans="1:18" outlineLevel="1" x14ac:dyDescent="0.25">
      <c r="A187">
        <v>30</v>
      </c>
      <c r="B187" t="str">
        <f t="shared" si="0"/>
        <v/>
      </c>
      <c r="C187" t="str">
        <f>IFERROR(IF(INDEX(Personnel_1[Months],A187)&gt;Max_project_duration,$B$121,""),"")</f>
        <v/>
      </c>
      <c r="D187" t="str">
        <f>IFERROR(IF(COUNTIF(INDEX(Personnel_1[Category],A187),"*PhD*")&gt;0,IF(INDEX(Personnel_1[Months],A187)*INDEX(Personnel_1[FTE],A187)&lt;48,$B$122,""),""),"")</f>
        <v/>
      </c>
      <c r="E187" t="str">
        <f>IFERROR(IF(COUNTIF(INDEX(Personnel_1[Category],A187),"*year*")&gt;0,IF(INDEX(Personnel_1[Months],A187)*INDEX(Personnel_1[FTE],A187)&lt;36,$B$123,""),""),"")</f>
        <v/>
      </c>
      <c r="F187" s="225" t="str">
        <f>IFERROR(IF(COUNTIF(INDEX(Personnel_1[Category],A187),"*PDEng*")&gt;0,IF(OR(IFERROR(MATCH("*PhD*",Personnel_1[Category],0),0)&gt;0,IFERROR(MATCH("*PostDoc*",Personnel_1[Category],0),0)&gt;0),"",$B$124),""),"")</f>
        <v/>
      </c>
      <c r="G187" s="225" t="str">
        <f>IFERROR(IF(COUNTIF(INDEX(Personnel_1[Category],A187),"*PDEng*")&gt;0,IF(INDEX(Personnel_1[Months],A187)*INDEX(Personnel_1[FTE],A187)&gt;24,$B$125,""),""),"")</f>
        <v/>
      </c>
      <c r="H187" s="225" t="str">
        <f>IFERROR(IF(COUNTIF(INDEX(Personnel_1[Category],A187),"*PostDoc*")&gt;0,IF(INDEX(Personnel_1[Months],A187)*INDEX(Personnel_1[FTE],A187)&lt;6,$B$126,""),""),"")</f>
        <v/>
      </c>
      <c r="I187" s="225" t="str">
        <f>IFERROR(IF(COUNTIF(INDEX(Personnel_1[Category],A187),"*PostDoc*")&gt;0,IF(INDEX(Personnel_1[Months],A187)*INDEX(Personnel_1[FTE],A187)&gt;48,$B$127,""),""),"")</f>
        <v/>
      </c>
      <c r="J187" s="225" t="str">
        <f>IFERROR(IF(COUNTIF(INDEX(Personnel_1[Category],A187),"*Non-scientific*")&gt;0,IF(OR(IFERROR(MATCH("*PhD*",Personnel_1[Category],0),0)&gt;0,IFERROR(MATCH("*PostDoc*",Personnel_1[Category],0),0)&gt;0),"",$B$124),""),"")</f>
        <v/>
      </c>
      <c r="K187" s="225" t="str">
        <f>IFERROR(IF(COUNTIF(INDEX(Personnel_1[Category],A187),"*Non-scientific*")&gt;0,IF(Total_NSP&gt;100000,$B$129,""),""),"")</f>
        <v/>
      </c>
      <c r="L187" s="225" t="str">
        <f>IFERROR(IF(COUNTIF(INDEX(Personnel_1[Category],A187),"*Non-scientific*")&gt;0,IF(INDEX(Personnel_1[Months],A187)*INDEX(Personnel_1[FTE],A187)&lt;6,$B$130,""),""),"")</f>
        <v/>
      </c>
      <c r="M187" s="225" t="str">
        <f>IFERROR(IF(COUNTIF(INDEX(Personnel_1[Category],A187),"*Non-scientific*")&gt;0,IF(INDEX(Personnel_1[Months],A187)*INDEX(Personnel_1[FTE],A187)&gt;48,$B$131,""),""),"")</f>
        <v/>
      </c>
      <c r="N187" s="225" t="str">
        <f>IFERROR(IF(COUNTIF(INDEX(Personnel_1[Category],A187),"*Other scientific*")&gt;0,IF(OR(IFERROR(MATCH("*PhD*",Personnel_1[Category],0),0)&gt;0,IFERROR(MATCH("*PostDoc*",Personnel_1[Category],0),0)&gt;0),"",$B$132),""),"")</f>
        <v/>
      </c>
      <c r="O187" s="225" t="str">
        <f>IFERROR(IF(COUNTIF(INDEX(Personnel_1[Category],A187),"*Other scientific*")&gt;0,IF(Total_OSP&gt;100000,$B$133,""),""),"")</f>
        <v/>
      </c>
      <c r="P187" s="225" t="str">
        <f>IFERROR(IF(COUNTIF(INDEX(Personnel_1[Category],A187),"*Other scientific*")&gt;0,IF(INDEX(Personnel_1[Months],A187)*INDEX(Personnel_1[FTE],A187)&lt;6,$B$134,""),""),"")</f>
        <v/>
      </c>
      <c r="Q187" s="225" t="str">
        <f>IFERROR(IF(COUNTIF(INDEX(Personnel_1[Category],A187),"*Other scientific*")&gt;0,IF(INDEX(Personnel_1[Months],A187)*INDEX(Personnel_1[FTE],A187)&gt;48,$B$135,""),""),"")</f>
        <v/>
      </c>
      <c r="R187" s="225" t="str">
        <f>IFERROR(IF(COUNTIF(INDEX(Personnel_1[Category],A187),"*leave*")&gt;0,IF(Research_leave_FTE_months&gt;5,$B$136,""),""),"")</f>
        <v/>
      </c>
    </row>
    <row r="188" spans="1:18" outlineLevel="1" x14ac:dyDescent="0.25">
      <c r="A188">
        <v>31</v>
      </c>
      <c r="B188" t="str">
        <f t="shared" si="0"/>
        <v/>
      </c>
      <c r="C188" t="str">
        <f>IFERROR(IF(INDEX(Personnel_1[Months],A188)&gt;Max_project_duration,$B$121,""),"")</f>
        <v/>
      </c>
      <c r="D188" t="str">
        <f>IFERROR(IF(COUNTIF(INDEX(Personnel_1[Category],A188),"*PhD*")&gt;0,IF(INDEX(Personnel_1[Months],A188)*INDEX(Personnel_1[FTE],A188)&lt;48,$B$122,""),""),"")</f>
        <v/>
      </c>
      <c r="E188" t="str">
        <f>IFERROR(IF(COUNTIF(INDEX(Personnel_1[Category],A188),"*year*")&gt;0,IF(INDEX(Personnel_1[Months],A188)*INDEX(Personnel_1[FTE],A188)&lt;36,$B$123,""),""),"")</f>
        <v/>
      </c>
      <c r="F188" s="225" t="str">
        <f>IFERROR(IF(COUNTIF(INDEX(Personnel_1[Category],A188),"*PDEng*")&gt;0,IF(OR(IFERROR(MATCH("*PhD*",Personnel_1[Category],0),0)&gt;0,IFERROR(MATCH("*PostDoc*",Personnel_1[Category],0),0)&gt;0),"",$B$124),""),"")</f>
        <v/>
      </c>
      <c r="G188" s="225" t="str">
        <f>IFERROR(IF(COUNTIF(INDEX(Personnel_1[Category],A188),"*PDEng*")&gt;0,IF(INDEX(Personnel_1[Months],A188)*INDEX(Personnel_1[FTE],A188)&gt;24,$B$125,""),""),"")</f>
        <v/>
      </c>
      <c r="H188" s="225" t="str">
        <f>IFERROR(IF(COUNTIF(INDEX(Personnel_1[Category],A188),"*PostDoc*")&gt;0,IF(INDEX(Personnel_1[Months],A188)*INDEX(Personnel_1[FTE],A188)&lt;6,$B$126,""),""),"")</f>
        <v/>
      </c>
      <c r="I188" s="225" t="str">
        <f>IFERROR(IF(COUNTIF(INDEX(Personnel_1[Category],A188),"*PostDoc*")&gt;0,IF(INDEX(Personnel_1[Months],A188)*INDEX(Personnel_1[FTE],A188)&gt;48,$B$127,""),""),"")</f>
        <v/>
      </c>
      <c r="J188" s="225" t="str">
        <f>IFERROR(IF(COUNTIF(INDEX(Personnel_1[Category],A188),"*Non-scientific*")&gt;0,IF(OR(IFERROR(MATCH("*PhD*",Personnel_1[Category],0),0)&gt;0,IFERROR(MATCH("*PostDoc*",Personnel_1[Category],0),0)&gt;0),"",$B$124),""),"")</f>
        <v/>
      </c>
      <c r="K188" s="225" t="str">
        <f>IFERROR(IF(COUNTIF(INDEX(Personnel_1[Category],A188),"*Non-scientific*")&gt;0,IF(Total_NSP&gt;100000,$B$129,""),""),"")</f>
        <v/>
      </c>
      <c r="L188" s="225" t="str">
        <f>IFERROR(IF(COUNTIF(INDEX(Personnel_1[Category],A188),"*Non-scientific*")&gt;0,IF(INDEX(Personnel_1[Months],A188)*INDEX(Personnel_1[FTE],A188)&lt;6,$B$130,""),""),"")</f>
        <v/>
      </c>
      <c r="M188" s="225" t="str">
        <f>IFERROR(IF(COUNTIF(INDEX(Personnel_1[Category],A188),"*Non-scientific*")&gt;0,IF(INDEX(Personnel_1[Months],A188)*INDEX(Personnel_1[FTE],A188)&gt;48,$B$131,""),""),"")</f>
        <v/>
      </c>
      <c r="N188" s="225" t="str">
        <f>IFERROR(IF(COUNTIF(INDEX(Personnel_1[Category],A188),"*Other scientific*")&gt;0,IF(OR(IFERROR(MATCH("*PhD*",Personnel_1[Category],0),0)&gt;0,IFERROR(MATCH("*PostDoc*",Personnel_1[Category],0),0)&gt;0),"",$B$132),""),"")</f>
        <v/>
      </c>
      <c r="O188" s="225" t="str">
        <f>IFERROR(IF(COUNTIF(INDEX(Personnel_1[Category],A188),"*Other scientific*")&gt;0,IF(Total_OSP&gt;100000,$B$133,""),""),"")</f>
        <v/>
      </c>
      <c r="P188" s="225" t="str">
        <f>IFERROR(IF(COUNTIF(INDEX(Personnel_1[Category],A188),"*Other scientific*")&gt;0,IF(INDEX(Personnel_1[Months],A188)*INDEX(Personnel_1[FTE],A188)&lt;6,$B$134,""),""),"")</f>
        <v/>
      </c>
      <c r="Q188" s="225" t="str">
        <f>IFERROR(IF(COUNTIF(INDEX(Personnel_1[Category],A188),"*Other scientific*")&gt;0,IF(INDEX(Personnel_1[Months],A188)*INDEX(Personnel_1[FTE],A188)&gt;48,$B$135,""),""),"")</f>
        <v/>
      </c>
      <c r="R188" s="225" t="str">
        <f>IFERROR(IF(COUNTIF(INDEX(Personnel_1[Category],A188),"*leave*")&gt;0,IF(Research_leave_FTE_months&gt;5,$B$136,""),""),"")</f>
        <v/>
      </c>
    </row>
    <row r="189" spans="1:18" outlineLevel="1" x14ac:dyDescent="0.25">
      <c r="A189">
        <v>32</v>
      </c>
      <c r="B189" t="str">
        <f t="shared" si="0"/>
        <v/>
      </c>
      <c r="C189" t="str">
        <f>IFERROR(IF(INDEX(Personnel_1[Months],A189)&gt;Max_project_duration,$B$121,""),"")</f>
        <v/>
      </c>
      <c r="D189" t="str">
        <f>IFERROR(IF(COUNTIF(INDEX(Personnel_1[Category],A189),"*PhD*")&gt;0,IF(INDEX(Personnel_1[Months],A189)*INDEX(Personnel_1[FTE],A189)&lt;48,$B$122,""),""),"")</f>
        <v/>
      </c>
      <c r="E189" t="str">
        <f>IFERROR(IF(COUNTIF(INDEX(Personnel_1[Category],A189),"*year*")&gt;0,IF(INDEX(Personnel_1[Months],A189)*INDEX(Personnel_1[FTE],A189)&lt;36,$B$123,""),""),"")</f>
        <v/>
      </c>
      <c r="F189" s="225" t="str">
        <f>IFERROR(IF(COUNTIF(INDEX(Personnel_1[Category],A189),"*PDEng*")&gt;0,IF(OR(IFERROR(MATCH("*PhD*",Personnel_1[Category],0),0)&gt;0,IFERROR(MATCH("*PostDoc*",Personnel_1[Category],0),0)&gt;0),"",$B$124),""),"")</f>
        <v/>
      </c>
      <c r="G189" s="225" t="str">
        <f>IFERROR(IF(COUNTIF(INDEX(Personnel_1[Category],A189),"*PDEng*")&gt;0,IF(INDEX(Personnel_1[Months],A189)*INDEX(Personnel_1[FTE],A189)&gt;24,$B$125,""),""),"")</f>
        <v/>
      </c>
      <c r="H189" s="225" t="str">
        <f>IFERROR(IF(COUNTIF(INDEX(Personnel_1[Category],A189),"*PostDoc*")&gt;0,IF(INDEX(Personnel_1[Months],A189)*INDEX(Personnel_1[FTE],A189)&lt;6,$B$126,""),""),"")</f>
        <v/>
      </c>
      <c r="I189" s="225" t="str">
        <f>IFERROR(IF(COUNTIF(INDEX(Personnel_1[Category],A189),"*PostDoc*")&gt;0,IF(INDEX(Personnel_1[Months],A189)*INDEX(Personnel_1[FTE],A189)&gt;48,$B$127,""),""),"")</f>
        <v/>
      </c>
      <c r="J189" s="225" t="str">
        <f>IFERROR(IF(COUNTIF(INDEX(Personnel_1[Category],A189),"*Non-scientific*")&gt;0,IF(OR(IFERROR(MATCH("*PhD*",Personnel_1[Category],0),0)&gt;0,IFERROR(MATCH("*PostDoc*",Personnel_1[Category],0),0)&gt;0),"",$B$124),""),"")</f>
        <v/>
      </c>
      <c r="K189" s="225" t="str">
        <f>IFERROR(IF(COUNTIF(INDEX(Personnel_1[Category],A189),"*Non-scientific*")&gt;0,IF(Total_NSP&gt;100000,$B$129,""),""),"")</f>
        <v/>
      </c>
      <c r="L189" s="225" t="str">
        <f>IFERROR(IF(COUNTIF(INDEX(Personnel_1[Category],A189),"*Non-scientific*")&gt;0,IF(INDEX(Personnel_1[Months],A189)*INDEX(Personnel_1[FTE],A189)&lt;6,$B$130,""),""),"")</f>
        <v/>
      </c>
      <c r="M189" s="225" t="str">
        <f>IFERROR(IF(COUNTIF(INDEX(Personnel_1[Category],A189),"*Non-scientific*")&gt;0,IF(INDEX(Personnel_1[Months],A189)*INDEX(Personnel_1[FTE],A189)&gt;48,$B$131,""),""),"")</f>
        <v/>
      </c>
      <c r="N189" s="225" t="str">
        <f>IFERROR(IF(COUNTIF(INDEX(Personnel_1[Category],A189),"*Other scientific*")&gt;0,IF(OR(IFERROR(MATCH("*PhD*",Personnel_1[Category],0),0)&gt;0,IFERROR(MATCH("*PostDoc*",Personnel_1[Category],0),0)&gt;0),"",$B$132),""),"")</f>
        <v/>
      </c>
      <c r="O189" s="225" t="str">
        <f>IFERROR(IF(COUNTIF(INDEX(Personnel_1[Category],A189),"*Other scientific*")&gt;0,IF(Total_OSP&gt;100000,$B$133,""),""),"")</f>
        <v/>
      </c>
      <c r="P189" s="225" t="str">
        <f>IFERROR(IF(COUNTIF(INDEX(Personnel_1[Category],A189),"*Other scientific*")&gt;0,IF(INDEX(Personnel_1[Months],A189)*INDEX(Personnel_1[FTE],A189)&lt;6,$B$134,""),""),"")</f>
        <v/>
      </c>
      <c r="Q189" s="225" t="str">
        <f>IFERROR(IF(COUNTIF(INDEX(Personnel_1[Category],A189),"*Other scientific*")&gt;0,IF(INDEX(Personnel_1[Months],A189)*INDEX(Personnel_1[FTE],A189)&gt;48,$B$135,""),""),"")</f>
        <v/>
      </c>
      <c r="R189" s="225" t="str">
        <f>IFERROR(IF(COUNTIF(INDEX(Personnel_1[Category],A189),"*leave*")&gt;0,IF(Research_leave_FTE_months&gt;5,$B$136,""),""),"")</f>
        <v/>
      </c>
    </row>
    <row r="190" spans="1:18" outlineLevel="1" x14ac:dyDescent="0.25">
      <c r="A190">
        <v>33</v>
      </c>
      <c r="B190" t="str">
        <f t="shared" ref="B190:B221" si="1">C190&amp;D190&amp;E190&amp;F190&amp;G190&amp;H190&amp;I190&amp;J190&amp;K190&amp;L190&amp;M190&amp;N190&amp;O190&amp;P190&amp;Q190</f>
        <v/>
      </c>
      <c r="C190" t="str">
        <f>IFERROR(IF(INDEX(Personnel_1[Months],A190)&gt;Max_project_duration,$B$121,""),"")</f>
        <v/>
      </c>
      <c r="D190" t="str">
        <f>IFERROR(IF(COUNTIF(INDEX(Personnel_1[Category],A190),"*PhD*")&gt;0,IF(INDEX(Personnel_1[Months],A190)*INDEX(Personnel_1[FTE],A190)&lt;48,$B$122,""),""),"")</f>
        <v/>
      </c>
      <c r="E190" t="str">
        <f>IFERROR(IF(COUNTIF(INDEX(Personnel_1[Category],A190),"*year*")&gt;0,IF(INDEX(Personnel_1[Months],A190)*INDEX(Personnel_1[FTE],A190)&lt;36,$B$123,""),""),"")</f>
        <v/>
      </c>
      <c r="F190" s="225" t="str">
        <f>IFERROR(IF(COUNTIF(INDEX(Personnel_1[Category],A190),"*PDEng*")&gt;0,IF(OR(IFERROR(MATCH("*PhD*",Personnel_1[Category],0),0)&gt;0,IFERROR(MATCH("*PostDoc*",Personnel_1[Category],0),0)&gt;0),"",$B$124),""),"")</f>
        <v/>
      </c>
      <c r="G190" s="225" t="str">
        <f>IFERROR(IF(COUNTIF(INDEX(Personnel_1[Category],A190),"*PDEng*")&gt;0,IF(INDEX(Personnel_1[Months],A190)*INDEX(Personnel_1[FTE],A190)&gt;24,$B$125,""),""),"")</f>
        <v/>
      </c>
      <c r="H190" s="225" t="str">
        <f>IFERROR(IF(COUNTIF(INDEX(Personnel_1[Category],A190),"*PostDoc*")&gt;0,IF(INDEX(Personnel_1[Months],A190)*INDEX(Personnel_1[FTE],A190)&lt;6,$B$126,""),""),"")</f>
        <v/>
      </c>
      <c r="I190" s="225" t="str">
        <f>IFERROR(IF(COUNTIF(INDEX(Personnel_1[Category],A190),"*PostDoc*")&gt;0,IF(INDEX(Personnel_1[Months],A190)*INDEX(Personnel_1[FTE],A190)&gt;48,$B$127,""),""),"")</f>
        <v/>
      </c>
      <c r="J190" s="225" t="str">
        <f>IFERROR(IF(COUNTIF(INDEX(Personnel_1[Category],A190),"*Non-scientific*")&gt;0,IF(OR(IFERROR(MATCH("*PhD*",Personnel_1[Category],0),0)&gt;0,IFERROR(MATCH("*PostDoc*",Personnel_1[Category],0),0)&gt;0),"",$B$124),""),"")</f>
        <v/>
      </c>
      <c r="K190" s="225" t="str">
        <f>IFERROR(IF(COUNTIF(INDEX(Personnel_1[Category],A190),"*Non-scientific*")&gt;0,IF(Total_NSP&gt;100000,$B$129,""),""),"")</f>
        <v/>
      </c>
      <c r="L190" s="225" t="str">
        <f>IFERROR(IF(COUNTIF(INDEX(Personnel_1[Category],A190),"*Non-scientific*")&gt;0,IF(INDEX(Personnel_1[Months],A190)*INDEX(Personnel_1[FTE],A190)&lt;6,$B$130,""),""),"")</f>
        <v/>
      </c>
      <c r="M190" s="225" t="str">
        <f>IFERROR(IF(COUNTIF(INDEX(Personnel_1[Category],A190),"*Non-scientific*")&gt;0,IF(INDEX(Personnel_1[Months],A190)*INDEX(Personnel_1[FTE],A190)&gt;48,$B$131,""),""),"")</f>
        <v/>
      </c>
      <c r="N190" s="225" t="str">
        <f>IFERROR(IF(COUNTIF(INDEX(Personnel_1[Category],A190),"*Other scientific*")&gt;0,IF(OR(IFERROR(MATCH("*PhD*",Personnel_1[Category],0),0)&gt;0,IFERROR(MATCH("*PostDoc*",Personnel_1[Category],0),0)&gt;0),"",$B$132),""),"")</f>
        <v/>
      </c>
      <c r="O190" s="225" t="str">
        <f>IFERROR(IF(COUNTIF(INDEX(Personnel_1[Category],A190),"*Other scientific*")&gt;0,IF(Total_OSP&gt;100000,$B$133,""),""),"")</f>
        <v/>
      </c>
      <c r="P190" s="225" t="str">
        <f>IFERROR(IF(COUNTIF(INDEX(Personnel_1[Category],A190),"*Other scientific*")&gt;0,IF(INDEX(Personnel_1[Months],A190)*INDEX(Personnel_1[FTE],A190)&lt;6,$B$134,""),""),"")</f>
        <v/>
      </c>
      <c r="Q190" s="225" t="str">
        <f>IFERROR(IF(COUNTIF(INDEX(Personnel_1[Category],A190),"*Other scientific*")&gt;0,IF(INDEX(Personnel_1[Months],A190)*INDEX(Personnel_1[FTE],A190)&gt;48,$B$135,""),""),"")</f>
        <v/>
      </c>
      <c r="R190" s="225" t="str">
        <f>IFERROR(IF(COUNTIF(INDEX(Personnel_1[Category],A190),"*leave*")&gt;0,IF(Research_leave_FTE_months&gt;5,$B$136,""),""),"")</f>
        <v/>
      </c>
    </row>
    <row r="191" spans="1:18" outlineLevel="1" x14ac:dyDescent="0.25">
      <c r="A191">
        <v>34</v>
      </c>
      <c r="B191" t="str">
        <f t="shared" si="1"/>
        <v/>
      </c>
      <c r="C191" t="str">
        <f>IFERROR(IF(INDEX(Personnel_1[Months],A191)&gt;Max_project_duration,$B$121,""),"")</f>
        <v/>
      </c>
      <c r="D191" t="str">
        <f>IFERROR(IF(COUNTIF(INDEX(Personnel_1[Category],A191),"*PhD*")&gt;0,IF(INDEX(Personnel_1[Months],A191)*INDEX(Personnel_1[FTE],A191)&lt;48,$B$122,""),""),"")</f>
        <v/>
      </c>
      <c r="E191" t="str">
        <f>IFERROR(IF(COUNTIF(INDEX(Personnel_1[Category],A191),"*year*")&gt;0,IF(INDEX(Personnel_1[Months],A191)*INDEX(Personnel_1[FTE],A191)&lt;36,$B$123,""),""),"")</f>
        <v/>
      </c>
      <c r="F191" s="225" t="str">
        <f>IFERROR(IF(COUNTIF(INDEX(Personnel_1[Category],A191),"*PDEng*")&gt;0,IF(OR(IFERROR(MATCH("*PhD*",Personnel_1[Category],0),0)&gt;0,IFERROR(MATCH("*PostDoc*",Personnel_1[Category],0),0)&gt;0),"",$B$124),""),"")</f>
        <v/>
      </c>
      <c r="G191" s="225" t="str">
        <f>IFERROR(IF(COUNTIF(INDEX(Personnel_1[Category],A191),"*PDEng*")&gt;0,IF(INDEX(Personnel_1[Months],A191)*INDEX(Personnel_1[FTE],A191)&gt;24,$B$125,""),""),"")</f>
        <v/>
      </c>
      <c r="H191" s="225" t="str">
        <f>IFERROR(IF(COUNTIF(INDEX(Personnel_1[Category],A191),"*PostDoc*")&gt;0,IF(INDEX(Personnel_1[Months],A191)*INDEX(Personnel_1[FTE],A191)&lt;6,$B$126,""),""),"")</f>
        <v/>
      </c>
      <c r="I191" s="225" t="str">
        <f>IFERROR(IF(COUNTIF(INDEX(Personnel_1[Category],A191),"*PostDoc*")&gt;0,IF(INDEX(Personnel_1[Months],A191)*INDEX(Personnel_1[FTE],A191)&gt;48,$B$127,""),""),"")</f>
        <v/>
      </c>
      <c r="J191" s="225" t="str">
        <f>IFERROR(IF(COUNTIF(INDEX(Personnel_1[Category],A191),"*Non-scientific*")&gt;0,IF(OR(IFERROR(MATCH("*PhD*",Personnel_1[Category],0),0)&gt;0,IFERROR(MATCH("*PostDoc*",Personnel_1[Category],0),0)&gt;0),"",$B$124),""),"")</f>
        <v/>
      </c>
      <c r="K191" s="225" t="str">
        <f>IFERROR(IF(COUNTIF(INDEX(Personnel_1[Category],A191),"*Non-scientific*")&gt;0,IF(Total_NSP&gt;100000,$B$129,""),""),"")</f>
        <v/>
      </c>
      <c r="L191" s="225" t="str">
        <f>IFERROR(IF(COUNTIF(INDEX(Personnel_1[Category],A191),"*Non-scientific*")&gt;0,IF(INDEX(Personnel_1[Months],A191)*INDEX(Personnel_1[FTE],A191)&lt;6,$B$130,""),""),"")</f>
        <v/>
      </c>
      <c r="M191" s="225" t="str">
        <f>IFERROR(IF(COUNTIF(INDEX(Personnel_1[Category],A191),"*Non-scientific*")&gt;0,IF(INDEX(Personnel_1[Months],A191)*INDEX(Personnel_1[FTE],A191)&gt;48,$B$131,""),""),"")</f>
        <v/>
      </c>
      <c r="N191" s="225" t="str">
        <f>IFERROR(IF(COUNTIF(INDEX(Personnel_1[Category],A191),"*Other scientific*")&gt;0,IF(OR(IFERROR(MATCH("*PhD*",Personnel_1[Category],0),0)&gt;0,IFERROR(MATCH("*PostDoc*",Personnel_1[Category],0),0)&gt;0),"",$B$132),""),"")</f>
        <v/>
      </c>
      <c r="O191" s="225" t="str">
        <f>IFERROR(IF(COUNTIF(INDEX(Personnel_1[Category],A191),"*Other scientific*")&gt;0,IF(Total_OSP&gt;100000,$B$133,""),""),"")</f>
        <v/>
      </c>
      <c r="P191" s="225" t="str">
        <f>IFERROR(IF(COUNTIF(INDEX(Personnel_1[Category],A191),"*Other scientific*")&gt;0,IF(INDEX(Personnel_1[Months],A191)*INDEX(Personnel_1[FTE],A191)&lt;6,$B$134,""),""),"")</f>
        <v/>
      </c>
      <c r="Q191" s="225" t="str">
        <f>IFERROR(IF(COUNTIF(INDEX(Personnel_1[Category],A191),"*Other scientific*")&gt;0,IF(INDEX(Personnel_1[Months],A191)*INDEX(Personnel_1[FTE],A191)&gt;48,$B$135,""),""),"")</f>
        <v/>
      </c>
      <c r="R191" s="225" t="str">
        <f>IFERROR(IF(COUNTIF(INDEX(Personnel_1[Category],A191),"*leave*")&gt;0,IF(Research_leave_FTE_months&gt;5,$B$136,""),""),"")</f>
        <v/>
      </c>
    </row>
    <row r="192" spans="1:18" outlineLevel="1" x14ac:dyDescent="0.25">
      <c r="A192">
        <v>35</v>
      </c>
      <c r="B192" t="str">
        <f t="shared" si="1"/>
        <v/>
      </c>
      <c r="C192" t="str">
        <f>IFERROR(IF(INDEX(Personnel_1[Months],A192)&gt;Max_project_duration,$B$121,""),"")</f>
        <v/>
      </c>
      <c r="D192" t="str">
        <f>IFERROR(IF(COUNTIF(INDEX(Personnel_1[Category],A192),"*PhD*")&gt;0,IF(INDEX(Personnel_1[Months],A192)*INDEX(Personnel_1[FTE],A192)&lt;48,$B$122,""),""),"")</f>
        <v/>
      </c>
      <c r="E192" t="str">
        <f>IFERROR(IF(COUNTIF(INDEX(Personnel_1[Category],A192),"*year*")&gt;0,IF(INDEX(Personnel_1[Months],A192)*INDEX(Personnel_1[FTE],A192)&lt;36,$B$123,""),""),"")</f>
        <v/>
      </c>
      <c r="F192" s="225" t="str">
        <f>IFERROR(IF(COUNTIF(INDEX(Personnel_1[Category],A192),"*PDEng*")&gt;0,IF(OR(IFERROR(MATCH("*PhD*",Personnel_1[Category],0),0)&gt;0,IFERROR(MATCH("*PostDoc*",Personnel_1[Category],0),0)&gt;0),"",$B$124),""),"")</f>
        <v/>
      </c>
      <c r="G192" s="225" t="str">
        <f>IFERROR(IF(COUNTIF(INDEX(Personnel_1[Category],A192),"*PDEng*")&gt;0,IF(INDEX(Personnel_1[Months],A192)*INDEX(Personnel_1[FTE],A192)&gt;24,$B$125,""),""),"")</f>
        <v/>
      </c>
      <c r="H192" s="225" t="str">
        <f>IFERROR(IF(COUNTIF(INDEX(Personnel_1[Category],A192),"*PostDoc*")&gt;0,IF(INDEX(Personnel_1[Months],A192)*INDEX(Personnel_1[FTE],A192)&lt;6,$B$126,""),""),"")</f>
        <v/>
      </c>
      <c r="I192" s="225" t="str">
        <f>IFERROR(IF(COUNTIF(INDEX(Personnel_1[Category],A192),"*PostDoc*")&gt;0,IF(INDEX(Personnel_1[Months],A192)*INDEX(Personnel_1[FTE],A192)&gt;48,$B$127,""),""),"")</f>
        <v/>
      </c>
      <c r="J192" s="225" t="str">
        <f>IFERROR(IF(COUNTIF(INDEX(Personnel_1[Category],A192),"*Non-scientific*")&gt;0,IF(OR(IFERROR(MATCH("*PhD*",Personnel_1[Category],0),0)&gt;0,IFERROR(MATCH("*PostDoc*",Personnel_1[Category],0),0)&gt;0),"",$B$124),""),"")</f>
        <v/>
      </c>
      <c r="K192" s="225" t="str">
        <f>IFERROR(IF(COUNTIF(INDEX(Personnel_1[Category],A192),"*Non-scientific*")&gt;0,IF(Total_NSP&gt;100000,$B$129,""),""),"")</f>
        <v/>
      </c>
      <c r="L192" s="225" t="str">
        <f>IFERROR(IF(COUNTIF(INDEX(Personnel_1[Category],A192),"*Non-scientific*")&gt;0,IF(INDEX(Personnel_1[Months],A192)*INDEX(Personnel_1[FTE],A192)&lt;6,$B$130,""),""),"")</f>
        <v/>
      </c>
      <c r="M192" s="225" t="str">
        <f>IFERROR(IF(COUNTIF(INDEX(Personnel_1[Category],A192),"*Non-scientific*")&gt;0,IF(INDEX(Personnel_1[Months],A192)*INDEX(Personnel_1[FTE],A192)&gt;48,$B$131,""),""),"")</f>
        <v/>
      </c>
      <c r="N192" s="225" t="str">
        <f>IFERROR(IF(COUNTIF(INDEX(Personnel_1[Category],A192),"*Other scientific*")&gt;0,IF(OR(IFERROR(MATCH("*PhD*",Personnel_1[Category],0),0)&gt;0,IFERROR(MATCH("*PostDoc*",Personnel_1[Category],0),0)&gt;0),"",$B$132),""),"")</f>
        <v/>
      </c>
      <c r="O192" s="225" t="str">
        <f>IFERROR(IF(COUNTIF(INDEX(Personnel_1[Category],A192),"*Other scientific*")&gt;0,IF(Total_OSP&gt;100000,$B$133,""),""),"")</f>
        <v/>
      </c>
      <c r="P192" s="225" t="str">
        <f>IFERROR(IF(COUNTIF(INDEX(Personnel_1[Category],A192),"*Other scientific*")&gt;0,IF(INDEX(Personnel_1[Months],A192)*INDEX(Personnel_1[FTE],A192)&lt;6,$B$134,""),""),"")</f>
        <v/>
      </c>
      <c r="Q192" s="225" t="str">
        <f>IFERROR(IF(COUNTIF(INDEX(Personnel_1[Category],A192),"*Other scientific*")&gt;0,IF(INDEX(Personnel_1[Months],A192)*INDEX(Personnel_1[FTE],A192)&gt;48,$B$135,""),""),"")</f>
        <v/>
      </c>
      <c r="R192" s="225" t="str">
        <f>IFERROR(IF(COUNTIF(INDEX(Personnel_1[Category],A192),"*leave*")&gt;0,IF(Research_leave_FTE_months&gt;5,$B$136,""),""),"")</f>
        <v/>
      </c>
    </row>
    <row r="193" spans="1:18" outlineLevel="1" x14ac:dyDescent="0.25">
      <c r="A193">
        <v>36</v>
      </c>
      <c r="B193" t="str">
        <f t="shared" si="1"/>
        <v/>
      </c>
      <c r="C193" t="str">
        <f>IFERROR(IF(INDEX(Personnel_1[Months],A193)&gt;Max_project_duration,$B$121,""),"")</f>
        <v/>
      </c>
      <c r="D193" t="str">
        <f>IFERROR(IF(COUNTIF(INDEX(Personnel_1[Category],A193),"*PhD*")&gt;0,IF(INDEX(Personnel_1[Months],A193)*INDEX(Personnel_1[FTE],A193)&lt;48,$B$122,""),""),"")</f>
        <v/>
      </c>
      <c r="E193" t="str">
        <f>IFERROR(IF(COUNTIF(INDEX(Personnel_1[Category],A193),"*year*")&gt;0,IF(INDEX(Personnel_1[Months],A193)*INDEX(Personnel_1[FTE],A193)&lt;36,$B$123,""),""),"")</f>
        <v/>
      </c>
      <c r="F193" s="225" t="str">
        <f>IFERROR(IF(COUNTIF(INDEX(Personnel_1[Category],A193),"*PDEng*")&gt;0,IF(OR(IFERROR(MATCH("*PhD*",Personnel_1[Category],0),0)&gt;0,IFERROR(MATCH("*PostDoc*",Personnel_1[Category],0),0)&gt;0),"",$B$124),""),"")</f>
        <v/>
      </c>
      <c r="G193" s="225" t="str">
        <f>IFERROR(IF(COUNTIF(INDEX(Personnel_1[Category],A193),"*PDEng*")&gt;0,IF(INDEX(Personnel_1[Months],A193)*INDEX(Personnel_1[FTE],A193)&gt;24,$B$125,""),""),"")</f>
        <v/>
      </c>
      <c r="H193" s="225" t="str">
        <f>IFERROR(IF(COUNTIF(INDEX(Personnel_1[Category],A193),"*PostDoc*")&gt;0,IF(INDEX(Personnel_1[Months],A193)*INDEX(Personnel_1[FTE],A193)&lt;6,$B$126,""),""),"")</f>
        <v/>
      </c>
      <c r="I193" s="225" t="str">
        <f>IFERROR(IF(COUNTIF(INDEX(Personnel_1[Category],A193),"*PostDoc*")&gt;0,IF(INDEX(Personnel_1[Months],A193)*INDEX(Personnel_1[FTE],A193)&gt;48,$B$127,""),""),"")</f>
        <v/>
      </c>
      <c r="J193" s="225" t="str">
        <f>IFERROR(IF(COUNTIF(INDEX(Personnel_1[Category],A193),"*Non-scientific*")&gt;0,IF(OR(IFERROR(MATCH("*PhD*",Personnel_1[Category],0),0)&gt;0,IFERROR(MATCH("*PostDoc*",Personnel_1[Category],0),0)&gt;0),"",$B$124),""),"")</f>
        <v/>
      </c>
      <c r="K193" s="225" t="str">
        <f>IFERROR(IF(COUNTIF(INDEX(Personnel_1[Category],A193),"*Non-scientific*")&gt;0,IF(Total_NSP&gt;100000,$B$129,""),""),"")</f>
        <v/>
      </c>
      <c r="L193" s="225" t="str">
        <f>IFERROR(IF(COUNTIF(INDEX(Personnel_1[Category],A193),"*Non-scientific*")&gt;0,IF(INDEX(Personnel_1[Months],A193)*INDEX(Personnel_1[FTE],A193)&lt;6,$B$130,""),""),"")</f>
        <v/>
      </c>
      <c r="M193" s="225" t="str">
        <f>IFERROR(IF(COUNTIF(INDEX(Personnel_1[Category],A193),"*Non-scientific*")&gt;0,IF(INDEX(Personnel_1[Months],A193)*INDEX(Personnel_1[FTE],A193)&gt;48,$B$131,""),""),"")</f>
        <v/>
      </c>
      <c r="N193" s="225" t="str">
        <f>IFERROR(IF(COUNTIF(INDEX(Personnel_1[Category],A193),"*Other scientific*")&gt;0,IF(OR(IFERROR(MATCH("*PhD*",Personnel_1[Category],0),0)&gt;0,IFERROR(MATCH("*PostDoc*",Personnel_1[Category],0),0)&gt;0),"",$B$132),""),"")</f>
        <v/>
      </c>
      <c r="O193" s="225" t="str">
        <f>IFERROR(IF(COUNTIF(INDEX(Personnel_1[Category],A193),"*Other scientific*")&gt;0,IF(Total_OSP&gt;100000,$B$133,""),""),"")</f>
        <v/>
      </c>
      <c r="P193" s="225" t="str">
        <f>IFERROR(IF(COUNTIF(INDEX(Personnel_1[Category],A193),"*Other scientific*")&gt;0,IF(INDEX(Personnel_1[Months],A193)*INDEX(Personnel_1[FTE],A193)&lt;6,$B$134,""),""),"")</f>
        <v/>
      </c>
      <c r="Q193" s="225" t="str">
        <f>IFERROR(IF(COUNTIF(INDEX(Personnel_1[Category],A193),"*Other scientific*")&gt;0,IF(INDEX(Personnel_1[Months],A193)*INDEX(Personnel_1[FTE],A193)&gt;48,$B$135,""),""),"")</f>
        <v/>
      </c>
      <c r="R193" s="225" t="str">
        <f>IFERROR(IF(COUNTIF(INDEX(Personnel_1[Category],A193),"*leave*")&gt;0,IF(Research_leave_FTE_months&gt;5,$B$136,""),""),"")</f>
        <v/>
      </c>
    </row>
    <row r="194" spans="1:18" outlineLevel="1" x14ac:dyDescent="0.25">
      <c r="A194">
        <v>37</v>
      </c>
      <c r="B194" t="str">
        <f t="shared" si="1"/>
        <v/>
      </c>
      <c r="C194" t="str">
        <f>IFERROR(IF(INDEX(Personnel_1[Months],A194)&gt;Max_project_duration,$B$121,""),"")</f>
        <v/>
      </c>
      <c r="D194" t="str">
        <f>IFERROR(IF(COUNTIF(INDEX(Personnel_1[Category],A194),"*PhD*")&gt;0,IF(INDEX(Personnel_1[Months],A194)*INDEX(Personnel_1[FTE],A194)&lt;48,$B$122,""),""),"")</f>
        <v/>
      </c>
      <c r="E194" t="str">
        <f>IFERROR(IF(COUNTIF(INDEX(Personnel_1[Category],A194),"*year*")&gt;0,IF(INDEX(Personnel_1[Months],A194)*INDEX(Personnel_1[FTE],A194)&lt;36,$B$123,""),""),"")</f>
        <v/>
      </c>
      <c r="F194" s="225" t="str">
        <f>IFERROR(IF(COUNTIF(INDEX(Personnel_1[Category],A194),"*PDEng*")&gt;0,IF(OR(IFERROR(MATCH("*PhD*",Personnel_1[Category],0),0)&gt;0,IFERROR(MATCH("*PostDoc*",Personnel_1[Category],0),0)&gt;0),"",$B$124),""),"")</f>
        <v/>
      </c>
      <c r="G194" s="225" t="str">
        <f>IFERROR(IF(COUNTIF(INDEX(Personnel_1[Category],A194),"*PDEng*")&gt;0,IF(INDEX(Personnel_1[Months],A194)*INDEX(Personnel_1[FTE],A194)&gt;24,$B$125,""),""),"")</f>
        <v/>
      </c>
      <c r="H194" s="225" t="str">
        <f>IFERROR(IF(COUNTIF(INDEX(Personnel_1[Category],A194),"*PostDoc*")&gt;0,IF(INDEX(Personnel_1[Months],A194)*INDEX(Personnel_1[FTE],A194)&lt;6,$B$126,""),""),"")</f>
        <v/>
      </c>
      <c r="I194" s="225" t="str">
        <f>IFERROR(IF(COUNTIF(INDEX(Personnel_1[Category],A194),"*PostDoc*")&gt;0,IF(INDEX(Personnel_1[Months],A194)*INDEX(Personnel_1[FTE],A194)&gt;48,$B$127,""),""),"")</f>
        <v/>
      </c>
      <c r="J194" s="225" t="str">
        <f>IFERROR(IF(COUNTIF(INDEX(Personnel_1[Category],A194),"*Non-scientific*")&gt;0,IF(OR(IFERROR(MATCH("*PhD*",Personnel_1[Category],0),0)&gt;0,IFERROR(MATCH("*PostDoc*",Personnel_1[Category],0),0)&gt;0),"",$B$124),""),"")</f>
        <v/>
      </c>
      <c r="K194" s="225" t="str">
        <f>IFERROR(IF(COUNTIF(INDEX(Personnel_1[Category],A194),"*Non-scientific*")&gt;0,IF(Total_NSP&gt;100000,$B$129,""),""),"")</f>
        <v/>
      </c>
      <c r="L194" s="225" t="str">
        <f>IFERROR(IF(COUNTIF(INDEX(Personnel_1[Category],A194),"*Non-scientific*")&gt;0,IF(INDEX(Personnel_1[Months],A194)*INDEX(Personnel_1[FTE],A194)&lt;6,$B$130,""),""),"")</f>
        <v/>
      </c>
      <c r="M194" s="225" t="str">
        <f>IFERROR(IF(COUNTIF(INDEX(Personnel_1[Category],A194),"*Non-scientific*")&gt;0,IF(INDEX(Personnel_1[Months],A194)*INDEX(Personnel_1[FTE],A194)&gt;48,$B$131,""),""),"")</f>
        <v/>
      </c>
      <c r="N194" s="225" t="str">
        <f>IFERROR(IF(COUNTIF(INDEX(Personnel_1[Category],A194),"*Other scientific*")&gt;0,IF(OR(IFERROR(MATCH("*PhD*",Personnel_1[Category],0),0)&gt;0,IFERROR(MATCH("*PostDoc*",Personnel_1[Category],0),0)&gt;0),"",$B$132),""),"")</f>
        <v/>
      </c>
      <c r="O194" s="225" t="str">
        <f>IFERROR(IF(COUNTIF(INDEX(Personnel_1[Category],A194),"*Other scientific*")&gt;0,IF(Total_OSP&gt;100000,$B$133,""),""),"")</f>
        <v/>
      </c>
      <c r="P194" s="225" t="str">
        <f>IFERROR(IF(COUNTIF(INDEX(Personnel_1[Category],A194),"*Other scientific*")&gt;0,IF(INDEX(Personnel_1[Months],A194)*INDEX(Personnel_1[FTE],A194)&lt;6,$B$134,""),""),"")</f>
        <v/>
      </c>
      <c r="Q194" s="225" t="str">
        <f>IFERROR(IF(COUNTIF(INDEX(Personnel_1[Category],A194),"*Other scientific*")&gt;0,IF(INDEX(Personnel_1[Months],A194)*INDEX(Personnel_1[FTE],A194)&gt;48,$B$135,""),""),"")</f>
        <v/>
      </c>
      <c r="R194" s="225" t="str">
        <f>IFERROR(IF(COUNTIF(INDEX(Personnel_1[Category],A194),"*leave*")&gt;0,IF(Research_leave_FTE_months&gt;5,$B$136,""),""),"")</f>
        <v/>
      </c>
    </row>
    <row r="195" spans="1:18" outlineLevel="1" x14ac:dyDescent="0.25">
      <c r="A195">
        <v>38</v>
      </c>
      <c r="B195" t="str">
        <f t="shared" si="1"/>
        <v/>
      </c>
      <c r="C195" t="str">
        <f>IFERROR(IF(INDEX(Personnel_1[Months],A195)&gt;Max_project_duration,$B$121,""),"")</f>
        <v/>
      </c>
      <c r="D195" t="str">
        <f>IFERROR(IF(COUNTIF(INDEX(Personnel_1[Category],A195),"*PhD*")&gt;0,IF(INDEX(Personnel_1[Months],A195)*INDEX(Personnel_1[FTE],A195)&lt;48,$B$122,""),""),"")</f>
        <v/>
      </c>
      <c r="E195" t="str">
        <f>IFERROR(IF(COUNTIF(INDEX(Personnel_1[Category],A195),"*year*")&gt;0,IF(INDEX(Personnel_1[Months],A195)*INDEX(Personnel_1[FTE],A195)&lt;36,$B$123,""),""),"")</f>
        <v/>
      </c>
      <c r="F195" s="225" t="str">
        <f>IFERROR(IF(COUNTIF(INDEX(Personnel_1[Category],A195),"*PDEng*")&gt;0,IF(OR(IFERROR(MATCH("*PhD*",Personnel_1[Category],0),0)&gt;0,IFERROR(MATCH("*PostDoc*",Personnel_1[Category],0),0)&gt;0),"",$B$124),""),"")</f>
        <v/>
      </c>
      <c r="G195" s="225" t="str">
        <f>IFERROR(IF(COUNTIF(INDEX(Personnel_1[Category],A195),"*PDEng*")&gt;0,IF(INDEX(Personnel_1[Months],A195)*INDEX(Personnel_1[FTE],A195)&gt;24,$B$125,""),""),"")</f>
        <v/>
      </c>
      <c r="H195" s="225" t="str">
        <f>IFERROR(IF(COUNTIF(INDEX(Personnel_1[Category],A195),"*PostDoc*")&gt;0,IF(INDEX(Personnel_1[Months],A195)*INDEX(Personnel_1[FTE],A195)&lt;6,$B$126,""),""),"")</f>
        <v/>
      </c>
      <c r="I195" s="225" t="str">
        <f>IFERROR(IF(COUNTIF(INDEX(Personnel_1[Category],A195),"*PostDoc*")&gt;0,IF(INDEX(Personnel_1[Months],A195)*INDEX(Personnel_1[FTE],A195)&gt;48,$B$127,""),""),"")</f>
        <v/>
      </c>
      <c r="J195" s="225" t="str">
        <f>IFERROR(IF(COUNTIF(INDEX(Personnel_1[Category],A195),"*Non-scientific*")&gt;0,IF(OR(IFERROR(MATCH("*PhD*",Personnel_1[Category],0),0)&gt;0,IFERROR(MATCH("*PostDoc*",Personnel_1[Category],0),0)&gt;0),"",$B$124),""),"")</f>
        <v/>
      </c>
      <c r="K195" s="225" t="str">
        <f>IFERROR(IF(COUNTIF(INDEX(Personnel_1[Category],A195),"*Non-scientific*")&gt;0,IF(Total_NSP&gt;100000,$B$129,""),""),"")</f>
        <v/>
      </c>
      <c r="L195" s="225" t="str">
        <f>IFERROR(IF(COUNTIF(INDEX(Personnel_1[Category],A195),"*Non-scientific*")&gt;0,IF(INDEX(Personnel_1[Months],A195)*INDEX(Personnel_1[FTE],A195)&lt;6,$B$130,""),""),"")</f>
        <v/>
      </c>
      <c r="M195" s="225" t="str">
        <f>IFERROR(IF(COUNTIF(INDEX(Personnel_1[Category],A195),"*Non-scientific*")&gt;0,IF(INDEX(Personnel_1[Months],A195)*INDEX(Personnel_1[FTE],A195)&gt;48,$B$131,""),""),"")</f>
        <v/>
      </c>
      <c r="N195" s="225" t="str">
        <f>IFERROR(IF(COUNTIF(INDEX(Personnel_1[Category],A195),"*Other scientific*")&gt;0,IF(OR(IFERROR(MATCH("*PhD*",Personnel_1[Category],0),0)&gt;0,IFERROR(MATCH("*PostDoc*",Personnel_1[Category],0),0)&gt;0),"",$B$132),""),"")</f>
        <v/>
      </c>
      <c r="O195" s="225" t="str">
        <f>IFERROR(IF(COUNTIF(INDEX(Personnel_1[Category],A195),"*Other scientific*")&gt;0,IF(Total_OSP&gt;100000,$B$133,""),""),"")</f>
        <v/>
      </c>
      <c r="P195" s="225" t="str">
        <f>IFERROR(IF(COUNTIF(INDEX(Personnel_1[Category],A195),"*Other scientific*")&gt;0,IF(INDEX(Personnel_1[Months],A195)*INDEX(Personnel_1[FTE],A195)&lt;6,$B$134,""),""),"")</f>
        <v/>
      </c>
      <c r="Q195" s="225" t="str">
        <f>IFERROR(IF(COUNTIF(INDEX(Personnel_1[Category],A195),"*Other scientific*")&gt;0,IF(INDEX(Personnel_1[Months],A195)*INDEX(Personnel_1[FTE],A195)&gt;48,$B$135,""),""),"")</f>
        <v/>
      </c>
      <c r="R195" s="225" t="str">
        <f>IFERROR(IF(COUNTIF(INDEX(Personnel_1[Category],A195),"*leave*")&gt;0,IF(Research_leave_FTE_months&gt;5,$B$136,""),""),"")</f>
        <v/>
      </c>
    </row>
    <row r="196" spans="1:18" outlineLevel="1" x14ac:dyDescent="0.25">
      <c r="A196">
        <v>39</v>
      </c>
      <c r="B196" t="str">
        <f t="shared" si="1"/>
        <v/>
      </c>
      <c r="C196" t="str">
        <f>IFERROR(IF(INDEX(Personnel_1[Months],A196)&gt;Max_project_duration,$B$121,""),"")</f>
        <v/>
      </c>
      <c r="D196" t="str">
        <f>IFERROR(IF(COUNTIF(INDEX(Personnel_1[Category],A196),"*PhD*")&gt;0,IF(INDEX(Personnel_1[Months],A196)*INDEX(Personnel_1[FTE],A196)&lt;48,$B$122,""),""),"")</f>
        <v/>
      </c>
      <c r="E196" t="str">
        <f>IFERROR(IF(COUNTIF(INDEX(Personnel_1[Category],A196),"*year*")&gt;0,IF(INDEX(Personnel_1[Months],A196)*INDEX(Personnel_1[FTE],A196)&lt;36,$B$123,""),""),"")</f>
        <v/>
      </c>
      <c r="F196" s="225" t="str">
        <f>IFERROR(IF(COUNTIF(INDEX(Personnel_1[Category],A196),"*PDEng*")&gt;0,IF(OR(IFERROR(MATCH("*PhD*",Personnel_1[Category],0),0)&gt;0,IFERROR(MATCH("*PostDoc*",Personnel_1[Category],0),0)&gt;0),"",$B$124),""),"")</f>
        <v/>
      </c>
      <c r="G196" s="225" t="str">
        <f>IFERROR(IF(COUNTIF(INDEX(Personnel_1[Category],A196),"*PDEng*")&gt;0,IF(INDEX(Personnel_1[Months],A196)*INDEX(Personnel_1[FTE],A196)&gt;24,$B$125,""),""),"")</f>
        <v/>
      </c>
      <c r="H196" s="225" t="str">
        <f>IFERROR(IF(COUNTIF(INDEX(Personnel_1[Category],A196),"*PostDoc*")&gt;0,IF(INDEX(Personnel_1[Months],A196)*INDEX(Personnel_1[FTE],A196)&lt;6,$B$126,""),""),"")</f>
        <v/>
      </c>
      <c r="I196" s="225" t="str">
        <f>IFERROR(IF(COUNTIF(INDEX(Personnel_1[Category],A196),"*PostDoc*")&gt;0,IF(INDEX(Personnel_1[Months],A196)*INDEX(Personnel_1[FTE],A196)&gt;48,$B$127,""),""),"")</f>
        <v/>
      </c>
      <c r="J196" s="225" t="str">
        <f>IFERROR(IF(COUNTIF(INDEX(Personnel_1[Category],A196),"*Non-scientific*")&gt;0,IF(OR(IFERROR(MATCH("*PhD*",Personnel_1[Category],0),0)&gt;0,IFERROR(MATCH("*PostDoc*",Personnel_1[Category],0),0)&gt;0),"",$B$124),""),"")</f>
        <v/>
      </c>
      <c r="K196" s="225" t="str">
        <f>IFERROR(IF(COUNTIF(INDEX(Personnel_1[Category],A196),"*Non-scientific*")&gt;0,IF(Total_NSP&gt;100000,$B$129,""),""),"")</f>
        <v/>
      </c>
      <c r="L196" s="225" t="str">
        <f>IFERROR(IF(COUNTIF(INDEX(Personnel_1[Category],A196),"*Non-scientific*")&gt;0,IF(INDEX(Personnel_1[Months],A196)*INDEX(Personnel_1[FTE],A196)&lt;6,$B$130,""),""),"")</f>
        <v/>
      </c>
      <c r="M196" s="225" t="str">
        <f>IFERROR(IF(COUNTIF(INDEX(Personnel_1[Category],A196),"*Non-scientific*")&gt;0,IF(INDEX(Personnel_1[Months],A196)*INDEX(Personnel_1[FTE],A196)&gt;48,$B$131,""),""),"")</f>
        <v/>
      </c>
      <c r="N196" s="225" t="str">
        <f>IFERROR(IF(COUNTIF(INDEX(Personnel_1[Category],A196),"*Other scientific*")&gt;0,IF(OR(IFERROR(MATCH("*PhD*",Personnel_1[Category],0),0)&gt;0,IFERROR(MATCH("*PostDoc*",Personnel_1[Category],0),0)&gt;0),"",$B$132),""),"")</f>
        <v/>
      </c>
      <c r="O196" s="225" t="str">
        <f>IFERROR(IF(COUNTIF(INDEX(Personnel_1[Category],A196),"*Other scientific*")&gt;0,IF(Total_OSP&gt;100000,$B$133,""),""),"")</f>
        <v/>
      </c>
      <c r="P196" s="225" t="str">
        <f>IFERROR(IF(COUNTIF(INDEX(Personnel_1[Category],A196),"*Other scientific*")&gt;0,IF(INDEX(Personnel_1[Months],A196)*INDEX(Personnel_1[FTE],A196)&lt;6,$B$134,""),""),"")</f>
        <v/>
      </c>
      <c r="Q196" s="225" t="str">
        <f>IFERROR(IF(COUNTIF(INDEX(Personnel_1[Category],A196),"*Other scientific*")&gt;0,IF(INDEX(Personnel_1[Months],A196)*INDEX(Personnel_1[FTE],A196)&gt;48,$B$135,""),""),"")</f>
        <v/>
      </c>
      <c r="R196" s="225" t="str">
        <f>IFERROR(IF(COUNTIF(INDEX(Personnel_1[Category],A196),"*leave*")&gt;0,IF(Research_leave_FTE_months&gt;5,$B$136,""),""),"")</f>
        <v/>
      </c>
    </row>
    <row r="197" spans="1:18" outlineLevel="1" x14ac:dyDescent="0.25">
      <c r="A197">
        <v>40</v>
      </c>
      <c r="B197" t="str">
        <f t="shared" si="1"/>
        <v/>
      </c>
      <c r="C197" t="str">
        <f>IFERROR(IF(INDEX(Personnel_1[Months],A197)&gt;Max_project_duration,$B$121,""),"")</f>
        <v/>
      </c>
      <c r="D197" t="str">
        <f>IFERROR(IF(COUNTIF(INDEX(Personnel_1[Category],A197),"*PhD*")&gt;0,IF(INDEX(Personnel_1[Months],A197)*INDEX(Personnel_1[FTE],A197)&lt;48,$B$122,""),""),"")</f>
        <v/>
      </c>
      <c r="E197" t="str">
        <f>IFERROR(IF(COUNTIF(INDEX(Personnel_1[Category],A197),"*year*")&gt;0,IF(INDEX(Personnel_1[Months],A197)*INDEX(Personnel_1[FTE],A197)&lt;36,$B$123,""),""),"")</f>
        <v/>
      </c>
      <c r="F197" s="225" t="str">
        <f>IFERROR(IF(COUNTIF(INDEX(Personnel_1[Category],A197),"*PDEng*")&gt;0,IF(OR(IFERROR(MATCH("*PhD*",Personnel_1[Category],0),0)&gt;0,IFERROR(MATCH("*PostDoc*",Personnel_1[Category],0),0)&gt;0),"",$B$124),""),"")</f>
        <v/>
      </c>
      <c r="G197" s="225" t="str">
        <f>IFERROR(IF(COUNTIF(INDEX(Personnel_1[Category],A197),"*PDEng*")&gt;0,IF(INDEX(Personnel_1[Months],A197)*INDEX(Personnel_1[FTE],A197)&gt;24,$B$125,""),""),"")</f>
        <v/>
      </c>
      <c r="H197" s="225" t="str">
        <f>IFERROR(IF(COUNTIF(INDEX(Personnel_1[Category],A197),"*PostDoc*")&gt;0,IF(INDEX(Personnel_1[Months],A197)*INDEX(Personnel_1[FTE],A197)&lt;6,$B$126,""),""),"")</f>
        <v/>
      </c>
      <c r="I197" s="225" t="str">
        <f>IFERROR(IF(COUNTIF(INDEX(Personnel_1[Category],A197),"*PostDoc*")&gt;0,IF(INDEX(Personnel_1[Months],A197)*INDEX(Personnel_1[FTE],A197)&gt;48,$B$127,""),""),"")</f>
        <v/>
      </c>
      <c r="J197" s="225" t="str">
        <f>IFERROR(IF(COUNTIF(INDEX(Personnel_1[Category],A197),"*Non-scientific*")&gt;0,IF(OR(IFERROR(MATCH("*PhD*",Personnel_1[Category],0),0)&gt;0,IFERROR(MATCH("*PostDoc*",Personnel_1[Category],0),0)&gt;0),"",$B$124),""),"")</f>
        <v/>
      </c>
      <c r="K197" s="225" t="str">
        <f>IFERROR(IF(COUNTIF(INDEX(Personnel_1[Category],A197),"*Non-scientific*")&gt;0,IF(Total_NSP&gt;100000,$B$129,""),""),"")</f>
        <v/>
      </c>
      <c r="L197" s="225" t="str">
        <f>IFERROR(IF(COUNTIF(INDEX(Personnel_1[Category],A197),"*Non-scientific*")&gt;0,IF(INDEX(Personnel_1[Months],A197)*INDEX(Personnel_1[FTE],A197)&lt;6,$B$130,""),""),"")</f>
        <v/>
      </c>
      <c r="M197" s="225" t="str">
        <f>IFERROR(IF(COUNTIF(INDEX(Personnel_1[Category],A197),"*Non-scientific*")&gt;0,IF(INDEX(Personnel_1[Months],A197)*INDEX(Personnel_1[FTE],A197)&gt;48,$B$131,""),""),"")</f>
        <v/>
      </c>
      <c r="N197" s="225" t="str">
        <f>IFERROR(IF(COUNTIF(INDEX(Personnel_1[Category],A197),"*Other scientific*")&gt;0,IF(OR(IFERROR(MATCH("*PhD*",Personnel_1[Category],0),0)&gt;0,IFERROR(MATCH("*PostDoc*",Personnel_1[Category],0),0)&gt;0),"",$B$132),""),"")</f>
        <v/>
      </c>
      <c r="O197" s="225" t="str">
        <f>IFERROR(IF(COUNTIF(INDEX(Personnel_1[Category],A197),"*Other scientific*")&gt;0,IF(Total_OSP&gt;100000,$B$133,""),""),"")</f>
        <v/>
      </c>
      <c r="P197" s="225" t="str">
        <f>IFERROR(IF(COUNTIF(INDEX(Personnel_1[Category],A197),"*Other scientific*")&gt;0,IF(INDEX(Personnel_1[Months],A197)*INDEX(Personnel_1[FTE],A197)&lt;6,$B$134,""),""),"")</f>
        <v/>
      </c>
      <c r="Q197" s="225" t="str">
        <f>IFERROR(IF(COUNTIF(INDEX(Personnel_1[Category],A197),"*Other scientific*")&gt;0,IF(INDEX(Personnel_1[Months],A197)*INDEX(Personnel_1[FTE],A197)&gt;48,$B$135,""),""),"")</f>
        <v/>
      </c>
      <c r="R197" s="225" t="str">
        <f>IFERROR(IF(COUNTIF(INDEX(Personnel_1[Category],A197),"*leave*")&gt;0,IF(Research_leave_FTE_months&gt;5,$B$136,""),""),"")</f>
        <v/>
      </c>
    </row>
    <row r="198" spans="1:18" outlineLevel="1" x14ac:dyDescent="0.25">
      <c r="A198">
        <v>41</v>
      </c>
      <c r="B198" t="str">
        <f t="shared" si="1"/>
        <v/>
      </c>
      <c r="C198" t="str">
        <f>IFERROR(IF(INDEX(Personnel_1[Months],A198)&gt;Max_project_duration,$B$121,""),"")</f>
        <v/>
      </c>
      <c r="D198" t="str">
        <f>IFERROR(IF(COUNTIF(INDEX(Personnel_1[Category],A198),"*PhD*")&gt;0,IF(INDEX(Personnel_1[Months],A198)*INDEX(Personnel_1[FTE],A198)&lt;48,$B$122,""),""),"")</f>
        <v/>
      </c>
      <c r="E198" t="str">
        <f>IFERROR(IF(COUNTIF(INDEX(Personnel_1[Category],A198),"*year*")&gt;0,IF(INDEX(Personnel_1[Months],A198)*INDEX(Personnel_1[FTE],A198)&lt;36,$B$123,""),""),"")</f>
        <v/>
      </c>
      <c r="F198" s="225" t="str">
        <f>IFERROR(IF(COUNTIF(INDEX(Personnel_1[Category],A198),"*PDEng*")&gt;0,IF(OR(IFERROR(MATCH("*PhD*",Personnel_1[Category],0),0)&gt;0,IFERROR(MATCH("*PostDoc*",Personnel_1[Category],0),0)&gt;0),"",$B$124),""),"")</f>
        <v/>
      </c>
      <c r="G198" s="225" t="str">
        <f>IFERROR(IF(COUNTIF(INDEX(Personnel_1[Category],A198),"*PDEng*")&gt;0,IF(INDEX(Personnel_1[Months],A198)*INDEX(Personnel_1[FTE],A198)&gt;24,$B$125,""),""),"")</f>
        <v/>
      </c>
      <c r="H198" s="225" t="str">
        <f>IFERROR(IF(COUNTIF(INDEX(Personnel_1[Category],A198),"*PostDoc*")&gt;0,IF(INDEX(Personnel_1[Months],A198)*INDEX(Personnel_1[FTE],A198)&lt;6,$B$126,""),""),"")</f>
        <v/>
      </c>
      <c r="I198" s="225" t="str">
        <f>IFERROR(IF(COUNTIF(INDEX(Personnel_1[Category],A198),"*PostDoc*")&gt;0,IF(INDEX(Personnel_1[Months],A198)*INDEX(Personnel_1[FTE],A198)&gt;48,$B$127,""),""),"")</f>
        <v/>
      </c>
      <c r="J198" s="225" t="str">
        <f>IFERROR(IF(COUNTIF(INDEX(Personnel_1[Category],A198),"*Non-scientific*")&gt;0,IF(OR(IFERROR(MATCH("*PhD*",Personnel_1[Category],0),0)&gt;0,IFERROR(MATCH("*PostDoc*",Personnel_1[Category],0),0)&gt;0),"",$B$124),""),"")</f>
        <v/>
      </c>
      <c r="K198" s="225" t="str">
        <f>IFERROR(IF(COUNTIF(INDEX(Personnel_1[Category],A198),"*Non-scientific*")&gt;0,IF(Total_NSP&gt;100000,$B$129,""),""),"")</f>
        <v/>
      </c>
      <c r="L198" s="225" t="str">
        <f>IFERROR(IF(COUNTIF(INDEX(Personnel_1[Category],A198),"*Non-scientific*")&gt;0,IF(INDEX(Personnel_1[Months],A198)*INDEX(Personnel_1[FTE],A198)&lt;6,$B$130,""),""),"")</f>
        <v/>
      </c>
      <c r="M198" s="225" t="str">
        <f>IFERROR(IF(COUNTIF(INDEX(Personnel_1[Category],A198),"*Non-scientific*")&gt;0,IF(INDEX(Personnel_1[Months],A198)*INDEX(Personnel_1[FTE],A198)&gt;48,$B$131,""),""),"")</f>
        <v/>
      </c>
      <c r="N198" s="225" t="str">
        <f>IFERROR(IF(COUNTIF(INDEX(Personnel_1[Category],A198),"*Other scientific*")&gt;0,IF(OR(IFERROR(MATCH("*PhD*",Personnel_1[Category],0),0)&gt;0,IFERROR(MATCH("*PostDoc*",Personnel_1[Category],0),0)&gt;0),"",$B$132),""),"")</f>
        <v/>
      </c>
      <c r="O198" s="225" t="str">
        <f>IFERROR(IF(COUNTIF(INDEX(Personnel_1[Category],A198),"*Other scientific*")&gt;0,IF(Total_OSP&gt;100000,$B$133,""),""),"")</f>
        <v/>
      </c>
      <c r="P198" s="225" t="str">
        <f>IFERROR(IF(COUNTIF(INDEX(Personnel_1[Category],A198),"*Other scientific*")&gt;0,IF(INDEX(Personnel_1[Months],A198)*INDEX(Personnel_1[FTE],A198)&lt;6,$B$134,""),""),"")</f>
        <v/>
      </c>
      <c r="Q198" s="225" t="str">
        <f>IFERROR(IF(COUNTIF(INDEX(Personnel_1[Category],A198),"*Other scientific*")&gt;0,IF(INDEX(Personnel_1[Months],A198)*INDEX(Personnel_1[FTE],A198)&gt;48,$B$135,""),""),"")</f>
        <v/>
      </c>
      <c r="R198" s="225" t="str">
        <f>IFERROR(IF(COUNTIF(INDEX(Personnel_1[Category],A198),"*leave*")&gt;0,IF(Research_leave_FTE_months&gt;5,$B$136,""),""),"")</f>
        <v/>
      </c>
    </row>
    <row r="199" spans="1:18" outlineLevel="1" x14ac:dyDescent="0.25">
      <c r="A199">
        <v>42</v>
      </c>
      <c r="B199" t="str">
        <f t="shared" si="1"/>
        <v/>
      </c>
      <c r="C199" t="str">
        <f>IFERROR(IF(INDEX(Personnel_1[Months],A199)&gt;Max_project_duration,$B$121,""),"")</f>
        <v/>
      </c>
      <c r="D199" t="str">
        <f>IFERROR(IF(COUNTIF(INDEX(Personnel_1[Category],A199),"*PhD*")&gt;0,IF(INDEX(Personnel_1[Months],A199)*INDEX(Personnel_1[FTE],A199)&lt;48,$B$122,""),""),"")</f>
        <v/>
      </c>
      <c r="E199" t="str">
        <f>IFERROR(IF(COUNTIF(INDEX(Personnel_1[Category],A199),"*year*")&gt;0,IF(INDEX(Personnel_1[Months],A199)*INDEX(Personnel_1[FTE],A199)&lt;36,$B$123,""),""),"")</f>
        <v/>
      </c>
      <c r="F199" s="225" t="str">
        <f>IFERROR(IF(COUNTIF(INDEX(Personnel_1[Category],A199),"*PDEng*")&gt;0,IF(OR(IFERROR(MATCH("*PhD*",Personnel_1[Category],0),0)&gt;0,IFERROR(MATCH("*PostDoc*",Personnel_1[Category],0),0)&gt;0),"",$B$124),""),"")</f>
        <v/>
      </c>
      <c r="G199" s="225" t="str">
        <f>IFERROR(IF(COUNTIF(INDEX(Personnel_1[Category],A199),"*PDEng*")&gt;0,IF(INDEX(Personnel_1[Months],A199)*INDEX(Personnel_1[FTE],A199)&gt;24,$B$125,""),""),"")</f>
        <v/>
      </c>
      <c r="H199" s="225" t="str">
        <f>IFERROR(IF(COUNTIF(INDEX(Personnel_1[Category],A199),"*PostDoc*")&gt;0,IF(INDEX(Personnel_1[Months],A199)*INDEX(Personnel_1[FTE],A199)&lt;6,$B$126,""),""),"")</f>
        <v/>
      </c>
      <c r="I199" s="225" t="str">
        <f>IFERROR(IF(COUNTIF(INDEX(Personnel_1[Category],A199),"*PostDoc*")&gt;0,IF(INDEX(Personnel_1[Months],A199)*INDEX(Personnel_1[FTE],A199)&gt;48,$B$127,""),""),"")</f>
        <v/>
      </c>
      <c r="J199" s="225" t="str">
        <f>IFERROR(IF(COUNTIF(INDEX(Personnel_1[Category],A199),"*Non-scientific*")&gt;0,IF(OR(IFERROR(MATCH("*PhD*",Personnel_1[Category],0),0)&gt;0,IFERROR(MATCH("*PostDoc*",Personnel_1[Category],0),0)&gt;0),"",$B$124),""),"")</f>
        <v/>
      </c>
      <c r="K199" s="225" t="str">
        <f>IFERROR(IF(COUNTIF(INDEX(Personnel_1[Category],A199),"*Non-scientific*")&gt;0,IF(Total_NSP&gt;100000,$B$129,""),""),"")</f>
        <v/>
      </c>
      <c r="L199" s="225" t="str">
        <f>IFERROR(IF(COUNTIF(INDEX(Personnel_1[Category],A199),"*Non-scientific*")&gt;0,IF(INDEX(Personnel_1[Months],A199)*INDEX(Personnel_1[FTE],A199)&lt;6,$B$130,""),""),"")</f>
        <v/>
      </c>
      <c r="M199" s="225" t="str">
        <f>IFERROR(IF(COUNTIF(INDEX(Personnel_1[Category],A199),"*Non-scientific*")&gt;0,IF(INDEX(Personnel_1[Months],A199)*INDEX(Personnel_1[FTE],A199)&gt;48,$B$131,""),""),"")</f>
        <v/>
      </c>
      <c r="N199" s="225" t="str">
        <f>IFERROR(IF(COUNTIF(INDEX(Personnel_1[Category],A199),"*Other scientific*")&gt;0,IF(OR(IFERROR(MATCH("*PhD*",Personnel_1[Category],0),0)&gt;0,IFERROR(MATCH("*PostDoc*",Personnel_1[Category],0),0)&gt;0),"",$B$132),""),"")</f>
        <v/>
      </c>
      <c r="O199" s="225" t="str">
        <f>IFERROR(IF(COUNTIF(INDEX(Personnel_1[Category],A199),"*Other scientific*")&gt;0,IF(Total_OSP&gt;100000,$B$133,""),""),"")</f>
        <v/>
      </c>
      <c r="P199" s="225" t="str">
        <f>IFERROR(IF(COUNTIF(INDEX(Personnel_1[Category],A199),"*Other scientific*")&gt;0,IF(INDEX(Personnel_1[Months],A199)*INDEX(Personnel_1[FTE],A199)&lt;6,$B$134,""),""),"")</f>
        <v/>
      </c>
      <c r="Q199" s="225" t="str">
        <f>IFERROR(IF(COUNTIF(INDEX(Personnel_1[Category],A199),"*Other scientific*")&gt;0,IF(INDEX(Personnel_1[Months],A199)*INDEX(Personnel_1[FTE],A199)&gt;48,$B$135,""),""),"")</f>
        <v/>
      </c>
      <c r="R199" s="225" t="str">
        <f>IFERROR(IF(COUNTIF(INDEX(Personnel_1[Category],A199),"*leave*")&gt;0,IF(Research_leave_FTE_months&gt;5,$B$136,""),""),"")</f>
        <v/>
      </c>
    </row>
    <row r="200" spans="1:18" outlineLevel="1" x14ac:dyDescent="0.25">
      <c r="A200">
        <v>43</v>
      </c>
      <c r="B200" t="str">
        <f t="shared" si="1"/>
        <v/>
      </c>
      <c r="C200" t="str">
        <f>IFERROR(IF(INDEX(Personnel_1[Months],A200)&gt;Max_project_duration,$B$121,""),"")</f>
        <v/>
      </c>
      <c r="D200" t="str">
        <f>IFERROR(IF(COUNTIF(INDEX(Personnel_1[Category],A200),"*PhD*")&gt;0,IF(INDEX(Personnel_1[Months],A200)*INDEX(Personnel_1[FTE],A200)&lt;48,$B$122,""),""),"")</f>
        <v/>
      </c>
      <c r="E200" t="str">
        <f>IFERROR(IF(COUNTIF(INDEX(Personnel_1[Category],A200),"*year*")&gt;0,IF(INDEX(Personnel_1[Months],A200)*INDEX(Personnel_1[FTE],A200)&lt;36,$B$123,""),""),"")</f>
        <v/>
      </c>
      <c r="F200" s="225" t="str">
        <f>IFERROR(IF(COUNTIF(INDEX(Personnel_1[Category],A200),"*PDEng*")&gt;0,IF(OR(IFERROR(MATCH("*PhD*",Personnel_1[Category],0),0)&gt;0,IFERROR(MATCH("*PostDoc*",Personnel_1[Category],0),0)&gt;0),"",$B$124),""),"")</f>
        <v/>
      </c>
      <c r="G200" s="225" t="str">
        <f>IFERROR(IF(COUNTIF(INDEX(Personnel_1[Category],A200),"*PDEng*")&gt;0,IF(INDEX(Personnel_1[Months],A200)*INDEX(Personnel_1[FTE],A200)&gt;24,$B$125,""),""),"")</f>
        <v/>
      </c>
      <c r="H200" s="225" t="str">
        <f>IFERROR(IF(COUNTIF(INDEX(Personnel_1[Category],A200),"*PostDoc*")&gt;0,IF(INDEX(Personnel_1[Months],A200)*INDEX(Personnel_1[FTE],A200)&lt;6,$B$126,""),""),"")</f>
        <v/>
      </c>
      <c r="I200" s="225" t="str">
        <f>IFERROR(IF(COUNTIF(INDEX(Personnel_1[Category],A200),"*PostDoc*")&gt;0,IF(INDEX(Personnel_1[Months],A200)*INDEX(Personnel_1[FTE],A200)&gt;48,$B$127,""),""),"")</f>
        <v/>
      </c>
      <c r="J200" s="225" t="str">
        <f>IFERROR(IF(COUNTIF(INDEX(Personnel_1[Category],A200),"*Non-scientific*")&gt;0,IF(OR(IFERROR(MATCH("*PhD*",Personnel_1[Category],0),0)&gt;0,IFERROR(MATCH("*PostDoc*",Personnel_1[Category],0),0)&gt;0),"",$B$124),""),"")</f>
        <v/>
      </c>
      <c r="K200" s="225" t="str">
        <f>IFERROR(IF(COUNTIF(INDEX(Personnel_1[Category],A200),"*Non-scientific*")&gt;0,IF(Total_NSP&gt;100000,$B$129,""),""),"")</f>
        <v/>
      </c>
      <c r="L200" s="225" t="str">
        <f>IFERROR(IF(COUNTIF(INDEX(Personnel_1[Category],A200),"*Non-scientific*")&gt;0,IF(INDEX(Personnel_1[Months],A200)*INDEX(Personnel_1[FTE],A200)&lt;6,$B$130,""),""),"")</f>
        <v/>
      </c>
      <c r="M200" s="225" t="str">
        <f>IFERROR(IF(COUNTIF(INDEX(Personnel_1[Category],A200),"*Non-scientific*")&gt;0,IF(INDEX(Personnel_1[Months],A200)*INDEX(Personnel_1[FTE],A200)&gt;48,$B$131,""),""),"")</f>
        <v/>
      </c>
      <c r="N200" s="225" t="str">
        <f>IFERROR(IF(COUNTIF(INDEX(Personnel_1[Category],A200),"*Other scientific*")&gt;0,IF(OR(IFERROR(MATCH("*PhD*",Personnel_1[Category],0),0)&gt;0,IFERROR(MATCH("*PostDoc*",Personnel_1[Category],0),0)&gt;0),"",$B$132),""),"")</f>
        <v/>
      </c>
      <c r="O200" s="225" t="str">
        <f>IFERROR(IF(COUNTIF(INDEX(Personnel_1[Category],A200),"*Other scientific*")&gt;0,IF(Total_OSP&gt;100000,$B$133,""),""),"")</f>
        <v/>
      </c>
      <c r="P200" s="225" t="str">
        <f>IFERROR(IF(COUNTIF(INDEX(Personnel_1[Category],A200),"*Other scientific*")&gt;0,IF(INDEX(Personnel_1[Months],A200)*INDEX(Personnel_1[FTE],A200)&lt;6,$B$134,""),""),"")</f>
        <v/>
      </c>
      <c r="Q200" s="225" t="str">
        <f>IFERROR(IF(COUNTIF(INDEX(Personnel_1[Category],A200),"*Other scientific*")&gt;0,IF(INDEX(Personnel_1[Months],A200)*INDEX(Personnel_1[FTE],A200)&gt;48,$B$135,""),""),"")</f>
        <v/>
      </c>
      <c r="R200" s="225" t="str">
        <f>IFERROR(IF(COUNTIF(INDEX(Personnel_1[Category],A200),"*leave*")&gt;0,IF(Research_leave_FTE_months&gt;5,$B$136,""),""),"")</f>
        <v/>
      </c>
    </row>
    <row r="201" spans="1:18" outlineLevel="1" x14ac:dyDescent="0.25">
      <c r="A201">
        <v>44</v>
      </c>
      <c r="B201" t="str">
        <f t="shared" si="1"/>
        <v/>
      </c>
      <c r="C201" t="str">
        <f>IFERROR(IF(INDEX(Personnel_1[Months],A201)&gt;Max_project_duration,$B$121,""),"")</f>
        <v/>
      </c>
      <c r="D201" t="str">
        <f>IFERROR(IF(COUNTIF(INDEX(Personnel_1[Category],A201),"*PhD*")&gt;0,IF(INDEX(Personnel_1[Months],A201)*INDEX(Personnel_1[FTE],A201)&lt;48,$B$122,""),""),"")</f>
        <v/>
      </c>
      <c r="E201" t="str">
        <f>IFERROR(IF(COUNTIF(INDEX(Personnel_1[Category],A201),"*year*")&gt;0,IF(INDEX(Personnel_1[Months],A201)*INDEX(Personnel_1[FTE],A201)&lt;36,$B$123,""),""),"")</f>
        <v/>
      </c>
      <c r="F201" s="225" t="str">
        <f>IFERROR(IF(COUNTIF(INDEX(Personnel_1[Category],A201),"*PDEng*")&gt;0,IF(OR(IFERROR(MATCH("*PhD*",Personnel_1[Category],0),0)&gt;0,IFERROR(MATCH("*PostDoc*",Personnel_1[Category],0),0)&gt;0),"",$B$124),""),"")</f>
        <v/>
      </c>
      <c r="G201" s="225" t="str">
        <f>IFERROR(IF(COUNTIF(INDEX(Personnel_1[Category],A201),"*PDEng*")&gt;0,IF(INDEX(Personnel_1[Months],A201)*INDEX(Personnel_1[FTE],A201)&gt;24,$B$125,""),""),"")</f>
        <v/>
      </c>
      <c r="H201" s="225" t="str">
        <f>IFERROR(IF(COUNTIF(INDEX(Personnel_1[Category],A201),"*PostDoc*")&gt;0,IF(INDEX(Personnel_1[Months],A201)*INDEX(Personnel_1[FTE],A201)&lt;6,$B$126,""),""),"")</f>
        <v/>
      </c>
      <c r="I201" s="225" t="str">
        <f>IFERROR(IF(COUNTIF(INDEX(Personnel_1[Category],A201),"*PostDoc*")&gt;0,IF(INDEX(Personnel_1[Months],A201)*INDEX(Personnel_1[FTE],A201)&gt;48,$B$127,""),""),"")</f>
        <v/>
      </c>
      <c r="J201" s="225" t="str">
        <f>IFERROR(IF(COUNTIF(INDEX(Personnel_1[Category],A201),"*Non-scientific*")&gt;0,IF(OR(IFERROR(MATCH("*PhD*",Personnel_1[Category],0),0)&gt;0,IFERROR(MATCH("*PostDoc*",Personnel_1[Category],0),0)&gt;0),"",$B$124),""),"")</f>
        <v/>
      </c>
      <c r="K201" s="225" t="str">
        <f>IFERROR(IF(COUNTIF(INDEX(Personnel_1[Category],A201),"*Non-scientific*")&gt;0,IF(Total_NSP&gt;100000,$B$129,""),""),"")</f>
        <v/>
      </c>
      <c r="L201" s="225" t="str">
        <f>IFERROR(IF(COUNTIF(INDEX(Personnel_1[Category],A201),"*Non-scientific*")&gt;0,IF(INDEX(Personnel_1[Months],A201)*INDEX(Personnel_1[FTE],A201)&lt;6,$B$130,""),""),"")</f>
        <v/>
      </c>
      <c r="M201" s="225" t="str">
        <f>IFERROR(IF(COUNTIF(INDEX(Personnel_1[Category],A201),"*Non-scientific*")&gt;0,IF(INDEX(Personnel_1[Months],A201)*INDEX(Personnel_1[FTE],A201)&gt;48,$B$131,""),""),"")</f>
        <v/>
      </c>
      <c r="N201" s="225" t="str">
        <f>IFERROR(IF(COUNTIF(INDEX(Personnel_1[Category],A201),"*Other scientific*")&gt;0,IF(OR(IFERROR(MATCH("*PhD*",Personnel_1[Category],0),0)&gt;0,IFERROR(MATCH("*PostDoc*",Personnel_1[Category],0),0)&gt;0),"",$B$132),""),"")</f>
        <v/>
      </c>
      <c r="O201" s="225" t="str">
        <f>IFERROR(IF(COUNTIF(INDEX(Personnel_1[Category],A201),"*Other scientific*")&gt;0,IF(Total_OSP&gt;100000,$B$133,""),""),"")</f>
        <v/>
      </c>
      <c r="P201" s="225" t="str">
        <f>IFERROR(IF(COUNTIF(INDEX(Personnel_1[Category],A201),"*Other scientific*")&gt;0,IF(INDEX(Personnel_1[Months],A201)*INDEX(Personnel_1[FTE],A201)&lt;6,$B$134,""),""),"")</f>
        <v/>
      </c>
      <c r="Q201" s="225" t="str">
        <f>IFERROR(IF(COUNTIF(INDEX(Personnel_1[Category],A201),"*Other scientific*")&gt;0,IF(INDEX(Personnel_1[Months],A201)*INDEX(Personnel_1[FTE],A201)&gt;48,$B$135,""),""),"")</f>
        <v/>
      </c>
      <c r="R201" s="225" t="str">
        <f>IFERROR(IF(COUNTIF(INDEX(Personnel_1[Category],A201),"*leave*")&gt;0,IF(Research_leave_FTE_months&gt;5,$B$136,""),""),"")</f>
        <v/>
      </c>
    </row>
    <row r="202" spans="1:18" outlineLevel="1" x14ac:dyDescent="0.25">
      <c r="A202">
        <v>45</v>
      </c>
      <c r="B202" t="str">
        <f t="shared" si="1"/>
        <v/>
      </c>
      <c r="C202" t="str">
        <f>IFERROR(IF(INDEX(Personnel_1[Months],A202)&gt;Max_project_duration,$B$121,""),"")</f>
        <v/>
      </c>
      <c r="D202" t="str">
        <f>IFERROR(IF(COUNTIF(INDEX(Personnel_1[Category],A202),"*PhD*")&gt;0,IF(INDEX(Personnel_1[Months],A202)*INDEX(Personnel_1[FTE],A202)&lt;48,$B$122,""),""),"")</f>
        <v/>
      </c>
      <c r="E202" t="str">
        <f>IFERROR(IF(COUNTIF(INDEX(Personnel_1[Category],A202),"*year*")&gt;0,IF(INDEX(Personnel_1[Months],A202)*INDEX(Personnel_1[FTE],A202)&lt;36,$B$123,""),""),"")</f>
        <v/>
      </c>
      <c r="F202" s="225" t="str">
        <f>IFERROR(IF(COUNTIF(INDEX(Personnel_1[Category],A202),"*PDEng*")&gt;0,IF(OR(IFERROR(MATCH("*PhD*",Personnel_1[Category],0),0)&gt;0,IFERROR(MATCH("*PostDoc*",Personnel_1[Category],0),0)&gt;0),"",$B$124),""),"")</f>
        <v/>
      </c>
      <c r="G202" s="225" t="str">
        <f>IFERROR(IF(COUNTIF(INDEX(Personnel_1[Category],A202),"*PDEng*")&gt;0,IF(INDEX(Personnel_1[Months],A202)*INDEX(Personnel_1[FTE],A202)&gt;24,$B$125,""),""),"")</f>
        <v/>
      </c>
      <c r="H202" s="225" t="str">
        <f>IFERROR(IF(COUNTIF(INDEX(Personnel_1[Category],A202),"*PostDoc*")&gt;0,IF(INDEX(Personnel_1[Months],A202)*INDEX(Personnel_1[FTE],A202)&lt;6,$B$126,""),""),"")</f>
        <v/>
      </c>
      <c r="I202" s="225" t="str">
        <f>IFERROR(IF(COUNTIF(INDEX(Personnel_1[Category],A202),"*PostDoc*")&gt;0,IF(INDEX(Personnel_1[Months],A202)*INDEX(Personnel_1[FTE],A202)&gt;48,$B$127,""),""),"")</f>
        <v/>
      </c>
      <c r="J202" s="225" t="str">
        <f>IFERROR(IF(COUNTIF(INDEX(Personnel_1[Category],A202),"*Non-scientific*")&gt;0,IF(OR(IFERROR(MATCH("*PhD*",Personnel_1[Category],0),0)&gt;0,IFERROR(MATCH("*PostDoc*",Personnel_1[Category],0),0)&gt;0),"",$B$124),""),"")</f>
        <v/>
      </c>
      <c r="K202" s="225" t="str">
        <f>IFERROR(IF(COUNTIF(INDEX(Personnel_1[Category],A202),"*Non-scientific*")&gt;0,IF(Total_NSP&gt;100000,$B$129,""),""),"")</f>
        <v/>
      </c>
      <c r="L202" s="225" t="str">
        <f>IFERROR(IF(COUNTIF(INDEX(Personnel_1[Category],A202),"*Non-scientific*")&gt;0,IF(INDEX(Personnel_1[Months],A202)*INDEX(Personnel_1[FTE],A202)&lt;6,$B$130,""),""),"")</f>
        <v/>
      </c>
      <c r="M202" s="225" t="str">
        <f>IFERROR(IF(COUNTIF(INDEX(Personnel_1[Category],A202),"*Non-scientific*")&gt;0,IF(INDEX(Personnel_1[Months],A202)*INDEX(Personnel_1[FTE],A202)&gt;48,$B$131,""),""),"")</f>
        <v/>
      </c>
      <c r="N202" s="225" t="str">
        <f>IFERROR(IF(COUNTIF(INDEX(Personnel_1[Category],A202),"*Other scientific*")&gt;0,IF(OR(IFERROR(MATCH("*PhD*",Personnel_1[Category],0),0)&gt;0,IFERROR(MATCH("*PostDoc*",Personnel_1[Category],0),0)&gt;0),"",$B$132),""),"")</f>
        <v/>
      </c>
      <c r="O202" s="225" t="str">
        <f>IFERROR(IF(COUNTIF(INDEX(Personnel_1[Category],A202),"*Other scientific*")&gt;0,IF(Total_OSP&gt;100000,$B$133,""),""),"")</f>
        <v/>
      </c>
      <c r="P202" s="225" t="str">
        <f>IFERROR(IF(COUNTIF(INDEX(Personnel_1[Category],A202),"*Other scientific*")&gt;0,IF(INDEX(Personnel_1[Months],A202)*INDEX(Personnel_1[FTE],A202)&lt;6,$B$134,""),""),"")</f>
        <v/>
      </c>
      <c r="Q202" s="225" t="str">
        <f>IFERROR(IF(COUNTIF(INDEX(Personnel_1[Category],A202),"*Other scientific*")&gt;0,IF(INDEX(Personnel_1[Months],A202)*INDEX(Personnel_1[FTE],A202)&gt;48,$B$135,""),""),"")</f>
        <v/>
      </c>
      <c r="R202" s="225" t="str">
        <f>IFERROR(IF(COUNTIF(INDEX(Personnel_1[Category],A202),"*leave*")&gt;0,IF(Research_leave_FTE_months&gt;5,$B$136,""),""),"")</f>
        <v/>
      </c>
    </row>
    <row r="203" spans="1:18" outlineLevel="1" x14ac:dyDescent="0.25">
      <c r="A203">
        <v>46</v>
      </c>
      <c r="B203" t="str">
        <f t="shared" si="1"/>
        <v/>
      </c>
      <c r="C203" t="str">
        <f>IFERROR(IF(INDEX(Personnel_1[Months],A203)&gt;Max_project_duration,$B$121,""),"")</f>
        <v/>
      </c>
      <c r="D203" t="str">
        <f>IFERROR(IF(COUNTIF(INDEX(Personnel_1[Category],A203),"*PhD*")&gt;0,IF(INDEX(Personnel_1[Months],A203)*INDEX(Personnel_1[FTE],A203)&lt;48,$B$122,""),""),"")</f>
        <v/>
      </c>
      <c r="E203" t="str">
        <f>IFERROR(IF(COUNTIF(INDEX(Personnel_1[Category],A203),"*year*")&gt;0,IF(INDEX(Personnel_1[Months],A203)*INDEX(Personnel_1[FTE],A203)&lt;36,$B$123,""),""),"")</f>
        <v/>
      </c>
      <c r="F203" s="225" t="str">
        <f>IFERROR(IF(COUNTIF(INDEX(Personnel_1[Category],A203),"*PDEng*")&gt;0,IF(OR(IFERROR(MATCH("*PhD*",Personnel_1[Category],0),0)&gt;0,IFERROR(MATCH("*PostDoc*",Personnel_1[Category],0),0)&gt;0),"",$B$124),""),"")</f>
        <v/>
      </c>
      <c r="G203" s="225" t="str">
        <f>IFERROR(IF(COUNTIF(INDEX(Personnel_1[Category],A203),"*PDEng*")&gt;0,IF(INDEX(Personnel_1[Months],A203)*INDEX(Personnel_1[FTE],A203)&gt;24,$B$125,""),""),"")</f>
        <v/>
      </c>
      <c r="H203" s="225" t="str">
        <f>IFERROR(IF(COUNTIF(INDEX(Personnel_1[Category],A203),"*PostDoc*")&gt;0,IF(INDEX(Personnel_1[Months],A203)*INDEX(Personnel_1[FTE],A203)&lt;6,$B$126,""),""),"")</f>
        <v/>
      </c>
      <c r="I203" s="225" t="str">
        <f>IFERROR(IF(COUNTIF(INDEX(Personnel_1[Category],A203),"*PostDoc*")&gt;0,IF(INDEX(Personnel_1[Months],A203)*INDEX(Personnel_1[FTE],A203)&gt;48,$B$127,""),""),"")</f>
        <v/>
      </c>
      <c r="J203" s="225" t="str">
        <f>IFERROR(IF(COUNTIF(INDEX(Personnel_1[Category],A203),"*Non-scientific*")&gt;0,IF(OR(IFERROR(MATCH("*PhD*",Personnel_1[Category],0),0)&gt;0,IFERROR(MATCH("*PostDoc*",Personnel_1[Category],0),0)&gt;0),"",$B$124),""),"")</f>
        <v/>
      </c>
      <c r="K203" s="225" t="str">
        <f>IFERROR(IF(COUNTIF(INDEX(Personnel_1[Category],A203),"*Non-scientific*")&gt;0,IF(Total_NSP&gt;100000,$B$129,""),""),"")</f>
        <v/>
      </c>
      <c r="L203" s="225" t="str">
        <f>IFERROR(IF(COUNTIF(INDEX(Personnel_1[Category],A203),"*Non-scientific*")&gt;0,IF(INDEX(Personnel_1[Months],A203)*INDEX(Personnel_1[FTE],A203)&lt;6,$B$130,""),""),"")</f>
        <v/>
      </c>
      <c r="M203" s="225" t="str">
        <f>IFERROR(IF(COUNTIF(INDEX(Personnel_1[Category],A203),"*Non-scientific*")&gt;0,IF(INDEX(Personnel_1[Months],A203)*INDEX(Personnel_1[FTE],A203)&gt;48,$B$131,""),""),"")</f>
        <v/>
      </c>
      <c r="N203" s="225" t="str">
        <f>IFERROR(IF(COUNTIF(INDEX(Personnel_1[Category],A203),"*Other scientific*")&gt;0,IF(OR(IFERROR(MATCH("*PhD*",Personnel_1[Category],0),0)&gt;0,IFERROR(MATCH("*PostDoc*",Personnel_1[Category],0),0)&gt;0),"",$B$132),""),"")</f>
        <v/>
      </c>
      <c r="O203" s="225" t="str">
        <f>IFERROR(IF(COUNTIF(INDEX(Personnel_1[Category],A203),"*Other scientific*")&gt;0,IF(Total_OSP&gt;100000,$B$133,""),""),"")</f>
        <v/>
      </c>
      <c r="P203" s="225" t="str">
        <f>IFERROR(IF(COUNTIF(INDEX(Personnel_1[Category],A203),"*Other scientific*")&gt;0,IF(INDEX(Personnel_1[Months],A203)*INDEX(Personnel_1[FTE],A203)&lt;6,$B$134,""),""),"")</f>
        <v/>
      </c>
      <c r="Q203" s="225" t="str">
        <f>IFERROR(IF(COUNTIF(INDEX(Personnel_1[Category],A203),"*Other scientific*")&gt;0,IF(INDEX(Personnel_1[Months],A203)*INDEX(Personnel_1[FTE],A203)&gt;48,$B$135,""),""),"")</f>
        <v/>
      </c>
      <c r="R203" s="225" t="str">
        <f>IFERROR(IF(COUNTIF(INDEX(Personnel_1[Category],A203),"*leave*")&gt;0,IF(Research_leave_FTE_months&gt;5,$B$136,""),""),"")</f>
        <v/>
      </c>
    </row>
    <row r="204" spans="1:18" outlineLevel="1" x14ac:dyDescent="0.25">
      <c r="A204">
        <v>47</v>
      </c>
      <c r="B204" t="str">
        <f t="shared" si="1"/>
        <v/>
      </c>
      <c r="C204" t="str">
        <f>IFERROR(IF(INDEX(Personnel_1[Months],A204)&gt;Max_project_duration,$B$121,""),"")</f>
        <v/>
      </c>
      <c r="D204" t="str">
        <f>IFERROR(IF(COUNTIF(INDEX(Personnel_1[Category],A204),"*PhD*")&gt;0,IF(INDEX(Personnel_1[Months],A204)*INDEX(Personnel_1[FTE],A204)&lt;48,$B$122,""),""),"")</f>
        <v/>
      </c>
      <c r="E204" t="str">
        <f>IFERROR(IF(COUNTIF(INDEX(Personnel_1[Category],A204),"*year*")&gt;0,IF(INDEX(Personnel_1[Months],A204)*INDEX(Personnel_1[FTE],A204)&lt;36,$B$123,""),""),"")</f>
        <v/>
      </c>
      <c r="F204" s="225" t="str">
        <f>IFERROR(IF(COUNTIF(INDEX(Personnel_1[Category],A204),"*PDEng*")&gt;0,IF(OR(IFERROR(MATCH("*PhD*",Personnel_1[Category],0),0)&gt;0,IFERROR(MATCH("*PostDoc*",Personnel_1[Category],0),0)&gt;0),"",$B$124),""),"")</f>
        <v/>
      </c>
      <c r="G204" s="225" t="str">
        <f>IFERROR(IF(COUNTIF(INDEX(Personnel_1[Category],A204),"*PDEng*")&gt;0,IF(INDEX(Personnel_1[Months],A204)*INDEX(Personnel_1[FTE],A204)&gt;24,$B$125,""),""),"")</f>
        <v/>
      </c>
      <c r="H204" s="225" t="str">
        <f>IFERROR(IF(COUNTIF(INDEX(Personnel_1[Category],A204),"*PostDoc*")&gt;0,IF(INDEX(Personnel_1[Months],A204)*INDEX(Personnel_1[FTE],A204)&lt;6,$B$126,""),""),"")</f>
        <v/>
      </c>
      <c r="I204" s="225" t="str">
        <f>IFERROR(IF(COUNTIF(INDEX(Personnel_1[Category],A204),"*PostDoc*")&gt;0,IF(INDEX(Personnel_1[Months],A204)*INDEX(Personnel_1[FTE],A204)&gt;48,$B$127,""),""),"")</f>
        <v/>
      </c>
      <c r="J204" s="225" t="str">
        <f>IFERROR(IF(COUNTIF(INDEX(Personnel_1[Category],A204),"*Non-scientific*")&gt;0,IF(OR(IFERROR(MATCH("*PhD*",Personnel_1[Category],0),0)&gt;0,IFERROR(MATCH("*PostDoc*",Personnel_1[Category],0),0)&gt;0),"",$B$124),""),"")</f>
        <v/>
      </c>
      <c r="K204" s="225" t="str">
        <f>IFERROR(IF(COUNTIF(INDEX(Personnel_1[Category],A204),"*Non-scientific*")&gt;0,IF(Total_NSP&gt;100000,$B$129,""),""),"")</f>
        <v/>
      </c>
      <c r="L204" s="225" t="str">
        <f>IFERROR(IF(COUNTIF(INDEX(Personnel_1[Category],A204),"*Non-scientific*")&gt;0,IF(INDEX(Personnel_1[Months],A204)*INDEX(Personnel_1[FTE],A204)&lt;6,$B$130,""),""),"")</f>
        <v/>
      </c>
      <c r="M204" s="225" t="str">
        <f>IFERROR(IF(COUNTIF(INDEX(Personnel_1[Category],A204),"*Non-scientific*")&gt;0,IF(INDEX(Personnel_1[Months],A204)*INDEX(Personnel_1[FTE],A204)&gt;48,$B$131,""),""),"")</f>
        <v/>
      </c>
      <c r="N204" s="225" t="str">
        <f>IFERROR(IF(COUNTIF(INDEX(Personnel_1[Category],A204),"*Other scientific*")&gt;0,IF(OR(IFERROR(MATCH("*PhD*",Personnel_1[Category],0),0)&gt;0,IFERROR(MATCH("*PostDoc*",Personnel_1[Category],0),0)&gt;0),"",$B$132),""),"")</f>
        <v/>
      </c>
      <c r="O204" s="225" t="str">
        <f>IFERROR(IF(COUNTIF(INDEX(Personnel_1[Category],A204),"*Other scientific*")&gt;0,IF(Total_OSP&gt;100000,$B$133,""),""),"")</f>
        <v/>
      </c>
      <c r="P204" s="225" t="str">
        <f>IFERROR(IF(COUNTIF(INDEX(Personnel_1[Category],A204),"*Other scientific*")&gt;0,IF(INDEX(Personnel_1[Months],A204)*INDEX(Personnel_1[FTE],A204)&lt;6,$B$134,""),""),"")</f>
        <v/>
      </c>
      <c r="Q204" s="225" t="str">
        <f>IFERROR(IF(COUNTIF(INDEX(Personnel_1[Category],A204),"*Other scientific*")&gt;0,IF(INDEX(Personnel_1[Months],A204)*INDEX(Personnel_1[FTE],A204)&gt;48,$B$135,""),""),"")</f>
        <v/>
      </c>
      <c r="R204" s="225" t="str">
        <f>IFERROR(IF(COUNTIF(INDEX(Personnel_1[Category],A204),"*leave*")&gt;0,IF(Research_leave_FTE_months&gt;5,$B$136,""),""),"")</f>
        <v/>
      </c>
    </row>
    <row r="205" spans="1:18" outlineLevel="1" x14ac:dyDescent="0.25">
      <c r="A205">
        <v>48</v>
      </c>
      <c r="B205" t="str">
        <f t="shared" si="1"/>
        <v/>
      </c>
      <c r="C205" t="str">
        <f>IFERROR(IF(INDEX(Personnel_1[Months],A205)&gt;Max_project_duration,$B$121,""),"")</f>
        <v/>
      </c>
      <c r="D205" t="str">
        <f>IFERROR(IF(COUNTIF(INDEX(Personnel_1[Category],A205),"*PhD*")&gt;0,IF(INDEX(Personnel_1[Months],A205)*INDEX(Personnel_1[FTE],A205)&lt;48,$B$122,""),""),"")</f>
        <v/>
      </c>
      <c r="E205" t="str">
        <f>IFERROR(IF(COUNTIF(INDEX(Personnel_1[Category],A205),"*year*")&gt;0,IF(INDEX(Personnel_1[Months],A205)*INDEX(Personnel_1[FTE],A205)&lt;36,$B$123,""),""),"")</f>
        <v/>
      </c>
      <c r="F205" s="225" t="str">
        <f>IFERROR(IF(COUNTIF(INDEX(Personnel_1[Category],A205),"*PDEng*")&gt;0,IF(OR(IFERROR(MATCH("*PhD*",Personnel_1[Category],0),0)&gt;0,IFERROR(MATCH("*PostDoc*",Personnel_1[Category],0),0)&gt;0),"",$B$124),""),"")</f>
        <v/>
      </c>
      <c r="G205" s="225" t="str">
        <f>IFERROR(IF(COUNTIF(INDEX(Personnel_1[Category],A205),"*PDEng*")&gt;0,IF(INDEX(Personnel_1[Months],A205)*INDEX(Personnel_1[FTE],A205)&gt;24,$B$125,""),""),"")</f>
        <v/>
      </c>
      <c r="H205" s="225" t="str">
        <f>IFERROR(IF(COUNTIF(INDEX(Personnel_1[Category],A205),"*PostDoc*")&gt;0,IF(INDEX(Personnel_1[Months],A205)*INDEX(Personnel_1[FTE],A205)&lt;6,$B$126,""),""),"")</f>
        <v/>
      </c>
      <c r="I205" s="225" t="str">
        <f>IFERROR(IF(COUNTIF(INDEX(Personnel_1[Category],A205),"*PostDoc*")&gt;0,IF(INDEX(Personnel_1[Months],A205)*INDEX(Personnel_1[FTE],A205)&gt;48,$B$127,""),""),"")</f>
        <v/>
      </c>
      <c r="J205" s="225" t="str">
        <f>IFERROR(IF(COUNTIF(INDEX(Personnel_1[Category],A205),"*Non-scientific*")&gt;0,IF(OR(IFERROR(MATCH("*PhD*",Personnel_1[Category],0),0)&gt;0,IFERROR(MATCH("*PostDoc*",Personnel_1[Category],0),0)&gt;0),"",$B$124),""),"")</f>
        <v/>
      </c>
      <c r="K205" s="225" t="str">
        <f>IFERROR(IF(COUNTIF(INDEX(Personnel_1[Category],A205),"*Non-scientific*")&gt;0,IF(Total_NSP&gt;100000,$B$129,""),""),"")</f>
        <v/>
      </c>
      <c r="L205" s="225" t="str">
        <f>IFERROR(IF(COUNTIF(INDEX(Personnel_1[Category],A205),"*Non-scientific*")&gt;0,IF(INDEX(Personnel_1[Months],A205)*INDEX(Personnel_1[FTE],A205)&lt;6,$B$130,""),""),"")</f>
        <v/>
      </c>
      <c r="M205" s="225" t="str">
        <f>IFERROR(IF(COUNTIF(INDEX(Personnel_1[Category],A205),"*Non-scientific*")&gt;0,IF(INDEX(Personnel_1[Months],A205)*INDEX(Personnel_1[FTE],A205)&gt;48,$B$131,""),""),"")</f>
        <v/>
      </c>
      <c r="N205" s="225" t="str">
        <f>IFERROR(IF(COUNTIF(INDEX(Personnel_1[Category],A205),"*Other scientific*")&gt;0,IF(OR(IFERROR(MATCH("*PhD*",Personnel_1[Category],0),0)&gt;0,IFERROR(MATCH("*PostDoc*",Personnel_1[Category],0),0)&gt;0),"",$B$132),""),"")</f>
        <v/>
      </c>
      <c r="O205" s="225" t="str">
        <f>IFERROR(IF(COUNTIF(INDEX(Personnel_1[Category],A205),"*Other scientific*")&gt;0,IF(Total_OSP&gt;100000,$B$133,""),""),"")</f>
        <v/>
      </c>
      <c r="P205" s="225" t="str">
        <f>IFERROR(IF(COUNTIF(INDEX(Personnel_1[Category],A205),"*Other scientific*")&gt;0,IF(INDEX(Personnel_1[Months],A205)*INDEX(Personnel_1[FTE],A205)&lt;6,$B$134,""),""),"")</f>
        <v/>
      </c>
      <c r="Q205" s="225" t="str">
        <f>IFERROR(IF(COUNTIF(INDEX(Personnel_1[Category],A205),"*Other scientific*")&gt;0,IF(INDEX(Personnel_1[Months],A205)*INDEX(Personnel_1[FTE],A205)&gt;48,$B$135,""),""),"")</f>
        <v/>
      </c>
      <c r="R205" s="225" t="str">
        <f>IFERROR(IF(COUNTIF(INDEX(Personnel_1[Category],A205),"*leave*")&gt;0,IF(Research_leave_FTE_months&gt;5,$B$136,""),""),"")</f>
        <v/>
      </c>
    </row>
    <row r="206" spans="1:18" outlineLevel="1" x14ac:dyDescent="0.25">
      <c r="A206">
        <v>49</v>
      </c>
      <c r="B206" t="str">
        <f t="shared" si="1"/>
        <v/>
      </c>
      <c r="C206" t="str">
        <f>IFERROR(IF(INDEX(Personnel_1[Months],A206)&gt;Max_project_duration,$B$121,""),"")</f>
        <v/>
      </c>
      <c r="D206" t="str">
        <f>IFERROR(IF(COUNTIF(INDEX(Personnel_1[Category],A206),"*PhD*")&gt;0,IF(INDEX(Personnel_1[Months],A206)*INDEX(Personnel_1[FTE],A206)&lt;48,$B$122,""),""),"")</f>
        <v/>
      </c>
      <c r="E206" t="str">
        <f>IFERROR(IF(COUNTIF(INDEX(Personnel_1[Category],A206),"*year*")&gt;0,IF(INDEX(Personnel_1[Months],A206)*INDEX(Personnel_1[FTE],A206)&lt;36,$B$123,""),""),"")</f>
        <v/>
      </c>
      <c r="F206" s="225" t="str">
        <f>IFERROR(IF(COUNTIF(INDEX(Personnel_1[Category],A206),"*PDEng*")&gt;0,IF(OR(IFERROR(MATCH("*PhD*",Personnel_1[Category],0),0)&gt;0,IFERROR(MATCH("*PostDoc*",Personnel_1[Category],0),0)&gt;0),"",$B$124),""),"")</f>
        <v/>
      </c>
      <c r="G206" s="225" t="str">
        <f>IFERROR(IF(COUNTIF(INDEX(Personnel_1[Category],A206),"*PDEng*")&gt;0,IF(INDEX(Personnel_1[Months],A206)*INDEX(Personnel_1[FTE],A206)&gt;24,$B$125,""),""),"")</f>
        <v/>
      </c>
      <c r="H206" s="225" t="str">
        <f>IFERROR(IF(COUNTIF(INDEX(Personnel_1[Category],A206),"*PostDoc*")&gt;0,IF(INDEX(Personnel_1[Months],A206)*INDEX(Personnel_1[FTE],A206)&lt;6,$B$126,""),""),"")</f>
        <v/>
      </c>
      <c r="I206" s="225" t="str">
        <f>IFERROR(IF(COUNTIF(INDEX(Personnel_1[Category],A206),"*PostDoc*")&gt;0,IF(INDEX(Personnel_1[Months],A206)*INDEX(Personnel_1[FTE],A206)&gt;48,$B$127,""),""),"")</f>
        <v/>
      </c>
      <c r="J206" s="225" t="str">
        <f>IFERROR(IF(COUNTIF(INDEX(Personnel_1[Category],A206),"*Non-scientific*")&gt;0,IF(OR(IFERROR(MATCH("*PhD*",Personnel_1[Category],0),0)&gt;0,IFERROR(MATCH("*PostDoc*",Personnel_1[Category],0),0)&gt;0),"",$B$124),""),"")</f>
        <v/>
      </c>
      <c r="K206" s="225" t="str">
        <f>IFERROR(IF(COUNTIF(INDEX(Personnel_1[Category],A206),"*Non-scientific*")&gt;0,IF(Total_NSP&gt;100000,$B$129,""),""),"")</f>
        <v/>
      </c>
      <c r="L206" s="225" t="str">
        <f>IFERROR(IF(COUNTIF(INDEX(Personnel_1[Category],A206),"*Non-scientific*")&gt;0,IF(INDEX(Personnel_1[Months],A206)*INDEX(Personnel_1[FTE],A206)&lt;6,$B$130,""),""),"")</f>
        <v/>
      </c>
      <c r="M206" s="225" t="str">
        <f>IFERROR(IF(COUNTIF(INDEX(Personnel_1[Category],A206),"*Non-scientific*")&gt;0,IF(INDEX(Personnel_1[Months],A206)*INDEX(Personnel_1[FTE],A206)&gt;48,$B$131,""),""),"")</f>
        <v/>
      </c>
      <c r="N206" s="225" t="str">
        <f>IFERROR(IF(COUNTIF(INDEX(Personnel_1[Category],A206),"*Other scientific*")&gt;0,IF(OR(IFERROR(MATCH("*PhD*",Personnel_1[Category],0),0)&gt;0,IFERROR(MATCH("*PostDoc*",Personnel_1[Category],0),0)&gt;0),"",$B$132),""),"")</f>
        <v/>
      </c>
      <c r="O206" s="225" t="str">
        <f>IFERROR(IF(COUNTIF(INDEX(Personnel_1[Category],A206),"*Other scientific*")&gt;0,IF(Total_OSP&gt;100000,$B$133,""),""),"")</f>
        <v/>
      </c>
      <c r="P206" s="225" t="str">
        <f>IFERROR(IF(COUNTIF(INDEX(Personnel_1[Category],A206),"*Other scientific*")&gt;0,IF(INDEX(Personnel_1[Months],A206)*INDEX(Personnel_1[FTE],A206)&lt;6,$B$134,""),""),"")</f>
        <v/>
      </c>
      <c r="Q206" s="225" t="str">
        <f>IFERROR(IF(COUNTIF(INDEX(Personnel_1[Category],A206),"*Other scientific*")&gt;0,IF(INDEX(Personnel_1[Months],A206)*INDEX(Personnel_1[FTE],A206)&gt;48,$B$135,""),""),"")</f>
        <v/>
      </c>
      <c r="R206" s="225" t="str">
        <f>IFERROR(IF(COUNTIF(INDEX(Personnel_1[Category],A206),"*leave*")&gt;0,IF(Research_leave_FTE_months&gt;5,$B$136,""),""),"")</f>
        <v/>
      </c>
    </row>
    <row r="207" spans="1:18" outlineLevel="1" x14ac:dyDescent="0.25">
      <c r="A207">
        <v>50</v>
      </c>
      <c r="B207" t="str">
        <f t="shared" si="1"/>
        <v/>
      </c>
      <c r="C207" t="str">
        <f>IFERROR(IF(INDEX(Personnel_1[Months],A207)&gt;Max_project_duration,$B$121,""),"")</f>
        <v/>
      </c>
      <c r="D207" t="str">
        <f>IFERROR(IF(COUNTIF(INDEX(Personnel_1[Category],A207),"*PhD*")&gt;0,IF(INDEX(Personnel_1[Months],A207)*INDEX(Personnel_1[FTE],A207)&lt;48,$B$122,""),""),"")</f>
        <v/>
      </c>
      <c r="E207" t="str">
        <f>IFERROR(IF(COUNTIF(INDEX(Personnel_1[Category],A207),"*year*")&gt;0,IF(INDEX(Personnel_1[Months],A207)*INDEX(Personnel_1[FTE],A207)&lt;36,$B$123,""),""),"")</f>
        <v/>
      </c>
      <c r="F207" s="225" t="str">
        <f>IFERROR(IF(COUNTIF(INDEX(Personnel_1[Category],A207),"*PDEng*")&gt;0,IF(OR(IFERROR(MATCH("*PhD*",Personnel_1[Category],0),0)&gt;0,IFERROR(MATCH("*PostDoc*",Personnel_1[Category],0),0)&gt;0),"",$B$124),""),"")</f>
        <v/>
      </c>
      <c r="G207" s="225" t="str">
        <f>IFERROR(IF(COUNTIF(INDEX(Personnel_1[Category],A207),"*PDEng*")&gt;0,IF(INDEX(Personnel_1[Months],A207)*INDEX(Personnel_1[FTE],A207)&gt;24,$B$125,""),""),"")</f>
        <v/>
      </c>
      <c r="H207" s="225" t="str">
        <f>IFERROR(IF(COUNTIF(INDEX(Personnel_1[Category],A207),"*PostDoc*")&gt;0,IF(INDEX(Personnel_1[Months],A207)*INDEX(Personnel_1[FTE],A207)&lt;6,$B$126,""),""),"")</f>
        <v/>
      </c>
      <c r="I207" s="225" t="str">
        <f>IFERROR(IF(COUNTIF(INDEX(Personnel_1[Category],A207),"*PostDoc*")&gt;0,IF(INDEX(Personnel_1[Months],A207)*INDEX(Personnel_1[FTE],A207)&gt;48,$B$127,""),""),"")</f>
        <v/>
      </c>
      <c r="J207" s="225" t="str">
        <f>IFERROR(IF(COUNTIF(INDEX(Personnel_1[Category],A207),"*Non-scientific*")&gt;0,IF(OR(IFERROR(MATCH("*PhD*",Personnel_1[Category],0),0)&gt;0,IFERROR(MATCH("*PostDoc*",Personnel_1[Category],0),0)&gt;0),"",$B$124),""),"")</f>
        <v/>
      </c>
      <c r="K207" s="225" t="str">
        <f>IFERROR(IF(COUNTIF(INDEX(Personnel_1[Category],A207),"*Non-scientific*")&gt;0,IF(Total_NSP&gt;100000,$B$129,""),""),"")</f>
        <v/>
      </c>
      <c r="L207" s="225" t="str">
        <f>IFERROR(IF(COUNTIF(INDEX(Personnel_1[Category],A207),"*Non-scientific*")&gt;0,IF(INDEX(Personnel_1[Months],A207)*INDEX(Personnel_1[FTE],A207)&lt;6,$B$130,""),""),"")</f>
        <v/>
      </c>
      <c r="M207" s="225" t="str">
        <f>IFERROR(IF(COUNTIF(INDEX(Personnel_1[Category],A207),"*Non-scientific*")&gt;0,IF(INDEX(Personnel_1[Months],A207)*INDEX(Personnel_1[FTE],A207)&gt;48,$B$131,""),""),"")</f>
        <v/>
      </c>
      <c r="N207" s="225" t="str">
        <f>IFERROR(IF(COUNTIF(INDEX(Personnel_1[Category],A207),"*Other scientific*")&gt;0,IF(OR(IFERROR(MATCH("*PhD*",Personnel_1[Category],0),0)&gt;0,IFERROR(MATCH("*PostDoc*",Personnel_1[Category],0),0)&gt;0),"",$B$132),""),"")</f>
        <v/>
      </c>
      <c r="O207" s="225" t="str">
        <f>IFERROR(IF(COUNTIF(INDEX(Personnel_1[Category],A207),"*Other scientific*")&gt;0,IF(Total_OSP&gt;100000,$B$133,""),""),"")</f>
        <v/>
      </c>
      <c r="P207" s="225" t="str">
        <f>IFERROR(IF(COUNTIF(INDEX(Personnel_1[Category],A207),"*Other scientific*")&gt;0,IF(INDEX(Personnel_1[Months],A207)*INDEX(Personnel_1[FTE],A207)&lt;6,$B$134,""),""),"")</f>
        <v/>
      </c>
      <c r="Q207" s="225" t="str">
        <f>IFERROR(IF(COUNTIF(INDEX(Personnel_1[Category],A207),"*Other scientific*")&gt;0,IF(INDEX(Personnel_1[Months],A207)*INDEX(Personnel_1[FTE],A207)&gt;48,$B$135,""),""),"")</f>
        <v/>
      </c>
      <c r="R207" s="225" t="str">
        <f>IFERROR(IF(COUNTIF(INDEX(Personnel_1[Category],A207),"*leave*")&gt;0,IF(Research_leave_FTE_months&gt;5,$B$136,""),""),"")</f>
        <v/>
      </c>
    </row>
    <row r="208" spans="1:18" outlineLevel="1" x14ac:dyDescent="0.25">
      <c r="A208">
        <v>51</v>
      </c>
      <c r="B208" t="str">
        <f t="shared" si="1"/>
        <v/>
      </c>
      <c r="C208" t="str">
        <f>IFERROR(IF(INDEX(Personnel_1[Months],A208)&gt;Max_project_duration,$B$121,""),"")</f>
        <v/>
      </c>
      <c r="D208" t="str">
        <f>IFERROR(IF(COUNTIF(INDEX(Personnel_1[Category],A208),"*PhD*")&gt;0,IF(INDEX(Personnel_1[Months],A208)*INDEX(Personnel_1[FTE],A208)&lt;48,$B$122,""),""),"")</f>
        <v/>
      </c>
      <c r="E208" t="str">
        <f>IFERROR(IF(COUNTIF(INDEX(Personnel_1[Category],A208),"*year*")&gt;0,IF(INDEX(Personnel_1[Months],A208)*INDEX(Personnel_1[FTE],A208)&lt;36,$B$123,""),""),"")</f>
        <v/>
      </c>
      <c r="F208" s="225" t="str">
        <f>IFERROR(IF(COUNTIF(INDEX(Personnel_1[Category],A208),"*PDEng*")&gt;0,IF(OR(IFERROR(MATCH("*PhD*",Personnel_1[Category],0),0)&gt;0,IFERROR(MATCH("*PostDoc*",Personnel_1[Category],0),0)&gt;0),"",$B$124),""),"")</f>
        <v/>
      </c>
      <c r="G208" s="225" t="str">
        <f>IFERROR(IF(COUNTIF(INDEX(Personnel_1[Category],A208),"*PDEng*")&gt;0,IF(INDEX(Personnel_1[Months],A208)*INDEX(Personnel_1[FTE],A208)&gt;24,$B$125,""),""),"")</f>
        <v/>
      </c>
      <c r="H208" s="225" t="str">
        <f>IFERROR(IF(COUNTIF(INDEX(Personnel_1[Category],A208),"*PostDoc*")&gt;0,IF(INDEX(Personnel_1[Months],A208)*INDEX(Personnel_1[FTE],A208)&lt;6,$B$126,""),""),"")</f>
        <v/>
      </c>
      <c r="I208" s="225" t="str">
        <f>IFERROR(IF(COUNTIF(INDEX(Personnel_1[Category],A208),"*PostDoc*")&gt;0,IF(INDEX(Personnel_1[Months],A208)*INDEX(Personnel_1[FTE],A208)&gt;48,$B$127,""),""),"")</f>
        <v/>
      </c>
      <c r="J208" s="225" t="str">
        <f>IFERROR(IF(COUNTIF(INDEX(Personnel_1[Category],A208),"*Non-scientific*")&gt;0,IF(OR(IFERROR(MATCH("*PhD*",Personnel_1[Category],0),0)&gt;0,IFERROR(MATCH("*PostDoc*",Personnel_1[Category],0),0)&gt;0),"",$B$124),""),"")</f>
        <v/>
      </c>
      <c r="K208" s="225" t="str">
        <f>IFERROR(IF(COUNTIF(INDEX(Personnel_1[Category],A208),"*Non-scientific*")&gt;0,IF(Total_NSP&gt;100000,$B$129,""),""),"")</f>
        <v/>
      </c>
      <c r="L208" s="225" t="str">
        <f>IFERROR(IF(COUNTIF(INDEX(Personnel_1[Category],A208),"*Non-scientific*")&gt;0,IF(INDEX(Personnel_1[Months],A208)*INDEX(Personnel_1[FTE],A208)&lt;6,$B$130,""),""),"")</f>
        <v/>
      </c>
      <c r="M208" s="225" t="str">
        <f>IFERROR(IF(COUNTIF(INDEX(Personnel_1[Category],A208),"*Non-scientific*")&gt;0,IF(INDEX(Personnel_1[Months],A208)*INDEX(Personnel_1[FTE],A208)&gt;48,$B$131,""),""),"")</f>
        <v/>
      </c>
      <c r="N208" s="225" t="str">
        <f>IFERROR(IF(COUNTIF(INDEX(Personnel_1[Category],A208),"*Other scientific*")&gt;0,IF(OR(IFERROR(MATCH("*PhD*",Personnel_1[Category],0),0)&gt;0,IFERROR(MATCH("*PostDoc*",Personnel_1[Category],0),0)&gt;0),"",$B$132),""),"")</f>
        <v/>
      </c>
      <c r="O208" s="225" t="str">
        <f>IFERROR(IF(COUNTIF(INDEX(Personnel_1[Category],A208),"*Other scientific*")&gt;0,IF(Total_OSP&gt;100000,$B$133,""),""),"")</f>
        <v/>
      </c>
      <c r="P208" s="225" t="str">
        <f>IFERROR(IF(COUNTIF(INDEX(Personnel_1[Category],A208),"*Other scientific*")&gt;0,IF(INDEX(Personnel_1[Months],A208)*INDEX(Personnel_1[FTE],A208)&lt;6,$B$134,""),""),"")</f>
        <v/>
      </c>
      <c r="Q208" s="225" t="str">
        <f>IFERROR(IF(COUNTIF(INDEX(Personnel_1[Category],A208),"*Other scientific*")&gt;0,IF(INDEX(Personnel_1[Months],A208)*INDEX(Personnel_1[FTE],A208)&gt;48,$B$135,""),""),"")</f>
        <v/>
      </c>
      <c r="R208" s="225" t="str">
        <f>IFERROR(IF(COUNTIF(INDEX(Personnel_1[Category],A208),"*leave*")&gt;0,IF(Research_leave_FTE_months&gt;5,$B$136,""),""),"")</f>
        <v/>
      </c>
    </row>
    <row r="209" spans="1:18" outlineLevel="1" x14ac:dyDescent="0.25">
      <c r="A209">
        <v>52</v>
      </c>
      <c r="B209" t="str">
        <f t="shared" si="1"/>
        <v/>
      </c>
      <c r="C209" t="str">
        <f>IFERROR(IF(INDEX(Personnel_1[Months],A209)&gt;Max_project_duration,$B$121,""),"")</f>
        <v/>
      </c>
      <c r="D209" t="str">
        <f>IFERROR(IF(COUNTIF(INDEX(Personnel_1[Category],A209),"*PhD*")&gt;0,IF(INDEX(Personnel_1[Months],A209)*INDEX(Personnel_1[FTE],A209)&lt;48,$B$122,""),""),"")</f>
        <v/>
      </c>
      <c r="E209" t="str">
        <f>IFERROR(IF(COUNTIF(INDEX(Personnel_1[Category],A209),"*year*")&gt;0,IF(INDEX(Personnel_1[Months],A209)*INDEX(Personnel_1[FTE],A209)&lt;36,$B$123,""),""),"")</f>
        <v/>
      </c>
      <c r="F209" s="225" t="str">
        <f>IFERROR(IF(COUNTIF(INDEX(Personnel_1[Category],A209),"*PDEng*")&gt;0,IF(OR(IFERROR(MATCH("*PhD*",Personnel_1[Category],0),0)&gt;0,IFERROR(MATCH("*PostDoc*",Personnel_1[Category],0),0)&gt;0),"",$B$124),""),"")</f>
        <v/>
      </c>
      <c r="G209" s="225" t="str">
        <f>IFERROR(IF(COUNTIF(INDEX(Personnel_1[Category],A209),"*PDEng*")&gt;0,IF(INDEX(Personnel_1[Months],A209)*INDEX(Personnel_1[FTE],A209)&gt;24,$B$125,""),""),"")</f>
        <v/>
      </c>
      <c r="H209" s="225" t="str">
        <f>IFERROR(IF(COUNTIF(INDEX(Personnel_1[Category],A209),"*PostDoc*")&gt;0,IF(INDEX(Personnel_1[Months],A209)*INDEX(Personnel_1[FTE],A209)&lt;6,$B$126,""),""),"")</f>
        <v/>
      </c>
      <c r="I209" s="225" t="str">
        <f>IFERROR(IF(COUNTIF(INDEX(Personnel_1[Category],A209),"*PostDoc*")&gt;0,IF(INDEX(Personnel_1[Months],A209)*INDEX(Personnel_1[FTE],A209)&gt;48,$B$127,""),""),"")</f>
        <v/>
      </c>
      <c r="J209" s="225" t="str">
        <f>IFERROR(IF(COUNTIF(INDEX(Personnel_1[Category],A209),"*Non-scientific*")&gt;0,IF(OR(IFERROR(MATCH("*PhD*",Personnel_1[Category],0),0)&gt;0,IFERROR(MATCH("*PostDoc*",Personnel_1[Category],0),0)&gt;0),"",$B$124),""),"")</f>
        <v/>
      </c>
      <c r="K209" s="225" t="str">
        <f>IFERROR(IF(COUNTIF(INDEX(Personnel_1[Category],A209),"*Non-scientific*")&gt;0,IF(Total_NSP&gt;100000,$B$129,""),""),"")</f>
        <v/>
      </c>
      <c r="L209" s="225" t="str">
        <f>IFERROR(IF(COUNTIF(INDEX(Personnel_1[Category],A209),"*Non-scientific*")&gt;0,IF(INDEX(Personnel_1[Months],A209)*INDEX(Personnel_1[FTE],A209)&lt;6,$B$130,""),""),"")</f>
        <v/>
      </c>
      <c r="M209" s="225" t="str">
        <f>IFERROR(IF(COUNTIF(INDEX(Personnel_1[Category],A209),"*Non-scientific*")&gt;0,IF(INDEX(Personnel_1[Months],A209)*INDEX(Personnel_1[FTE],A209)&gt;48,$B$131,""),""),"")</f>
        <v/>
      </c>
      <c r="N209" s="225" t="str">
        <f>IFERROR(IF(COUNTIF(INDEX(Personnel_1[Category],A209),"*Other scientific*")&gt;0,IF(OR(IFERROR(MATCH("*PhD*",Personnel_1[Category],0),0)&gt;0,IFERROR(MATCH("*PostDoc*",Personnel_1[Category],0),0)&gt;0),"",$B$132),""),"")</f>
        <v/>
      </c>
      <c r="O209" s="225" t="str">
        <f>IFERROR(IF(COUNTIF(INDEX(Personnel_1[Category],A209),"*Other scientific*")&gt;0,IF(Total_OSP&gt;100000,$B$133,""),""),"")</f>
        <v/>
      </c>
      <c r="P209" s="225" t="str">
        <f>IFERROR(IF(COUNTIF(INDEX(Personnel_1[Category],A209),"*Other scientific*")&gt;0,IF(INDEX(Personnel_1[Months],A209)*INDEX(Personnel_1[FTE],A209)&lt;6,$B$134,""),""),"")</f>
        <v/>
      </c>
      <c r="Q209" s="225" t="str">
        <f>IFERROR(IF(COUNTIF(INDEX(Personnel_1[Category],A209),"*Other scientific*")&gt;0,IF(INDEX(Personnel_1[Months],A209)*INDEX(Personnel_1[FTE],A209)&gt;48,$B$135,""),""),"")</f>
        <v/>
      </c>
      <c r="R209" s="225" t="str">
        <f>IFERROR(IF(COUNTIF(INDEX(Personnel_1[Category],A209),"*leave*")&gt;0,IF(Research_leave_FTE_months&gt;5,$B$136,""),""),"")</f>
        <v/>
      </c>
    </row>
    <row r="210" spans="1:18" outlineLevel="1" x14ac:dyDescent="0.25">
      <c r="A210">
        <v>53</v>
      </c>
      <c r="B210" t="str">
        <f t="shared" si="1"/>
        <v/>
      </c>
      <c r="C210" t="str">
        <f>IFERROR(IF(INDEX(Personnel_1[Months],A210)&gt;Max_project_duration,$B$121,""),"")</f>
        <v/>
      </c>
      <c r="D210" t="str">
        <f>IFERROR(IF(COUNTIF(INDEX(Personnel_1[Category],A210),"*PhD*")&gt;0,IF(INDEX(Personnel_1[Months],A210)*INDEX(Personnel_1[FTE],A210)&lt;48,$B$122,""),""),"")</f>
        <v/>
      </c>
      <c r="E210" t="str">
        <f>IFERROR(IF(COUNTIF(INDEX(Personnel_1[Category],A210),"*year*")&gt;0,IF(INDEX(Personnel_1[Months],A210)*INDEX(Personnel_1[FTE],A210)&lt;36,$B$123,""),""),"")</f>
        <v/>
      </c>
      <c r="F210" s="225" t="str">
        <f>IFERROR(IF(COUNTIF(INDEX(Personnel_1[Category],A210),"*PDEng*")&gt;0,IF(OR(IFERROR(MATCH("*PhD*",Personnel_1[Category],0),0)&gt;0,IFERROR(MATCH("*PostDoc*",Personnel_1[Category],0),0)&gt;0),"",$B$124),""),"")</f>
        <v/>
      </c>
      <c r="G210" s="225" t="str">
        <f>IFERROR(IF(COUNTIF(INDEX(Personnel_1[Category],A210),"*PDEng*")&gt;0,IF(INDEX(Personnel_1[Months],A210)*INDEX(Personnel_1[FTE],A210)&gt;24,$B$125,""),""),"")</f>
        <v/>
      </c>
      <c r="H210" s="225" t="str">
        <f>IFERROR(IF(COUNTIF(INDEX(Personnel_1[Category],A210),"*PostDoc*")&gt;0,IF(INDEX(Personnel_1[Months],A210)*INDEX(Personnel_1[FTE],A210)&lt;6,$B$126,""),""),"")</f>
        <v/>
      </c>
      <c r="I210" s="225" t="str">
        <f>IFERROR(IF(COUNTIF(INDEX(Personnel_1[Category],A210),"*PostDoc*")&gt;0,IF(INDEX(Personnel_1[Months],A210)*INDEX(Personnel_1[FTE],A210)&gt;48,$B$127,""),""),"")</f>
        <v/>
      </c>
      <c r="J210" s="225" t="str">
        <f>IFERROR(IF(COUNTIF(INDEX(Personnel_1[Category],A210),"*Non-scientific*")&gt;0,IF(OR(IFERROR(MATCH("*PhD*",Personnel_1[Category],0),0)&gt;0,IFERROR(MATCH("*PostDoc*",Personnel_1[Category],0),0)&gt;0),"",$B$124),""),"")</f>
        <v/>
      </c>
      <c r="K210" s="225" t="str">
        <f>IFERROR(IF(COUNTIF(INDEX(Personnel_1[Category],A210),"*Non-scientific*")&gt;0,IF(Total_NSP&gt;100000,$B$129,""),""),"")</f>
        <v/>
      </c>
      <c r="L210" s="225" t="str">
        <f>IFERROR(IF(COUNTIF(INDEX(Personnel_1[Category],A210),"*Non-scientific*")&gt;0,IF(INDEX(Personnel_1[Months],A210)*INDEX(Personnel_1[FTE],A210)&lt;6,$B$130,""),""),"")</f>
        <v/>
      </c>
      <c r="M210" s="225" t="str">
        <f>IFERROR(IF(COUNTIF(INDEX(Personnel_1[Category],A210),"*Non-scientific*")&gt;0,IF(INDEX(Personnel_1[Months],A210)*INDEX(Personnel_1[FTE],A210)&gt;48,$B$131,""),""),"")</f>
        <v/>
      </c>
      <c r="N210" s="225" t="str">
        <f>IFERROR(IF(COUNTIF(INDEX(Personnel_1[Category],A210),"*Other scientific*")&gt;0,IF(OR(IFERROR(MATCH("*PhD*",Personnel_1[Category],0),0)&gt;0,IFERROR(MATCH("*PostDoc*",Personnel_1[Category],0),0)&gt;0),"",$B$132),""),"")</f>
        <v/>
      </c>
      <c r="O210" s="225" t="str">
        <f>IFERROR(IF(COUNTIF(INDEX(Personnel_1[Category],A210),"*Other scientific*")&gt;0,IF(Total_OSP&gt;100000,$B$133,""),""),"")</f>
        <v/>
      </c>
      <c r="P210" s="225" t="str">
        <f>IFERROR(IF(COUNTIF(INDEX(Personnel_1[Category],A210),"*Other scientific*")&gt;0,IF(INDEX(Personnel_1[Months],A210)*INDEX(Personnel_1[FTE],A210)&lt;6,$B$134,""),""),"")</f>
        <v/>
      </c>
      <c r="Q210" s="225" t="str">
        <f>IFERROR(IF(COUNTIF(INDEX(Personnel_1[Category],A210),"*Other scientific*")&gt;0,IF(INDEX(Personnel_1[Months],A210)*INDEX(Personnel_1[FTE],A210)&gt;48,$B$135,""),""),"")</f>
        <v/>
      </c>
      <c r="R210" s="225" t="str">
        <f>IFERROR(IF(COUNTIF(INDEX(Personnel_1[Category],A210),"*leave*")&gt;0,IF(Research_leave_FTE_months&gt;5,$B$136,""),""),"")</f>
        <v/>
      </c>
    </row>
    <row r="211" spans="1:18" outlineLevel="1" x14ac:dyDescent="0.25">
      <c r="A211">
        <v>54</v>
      </c>
      <c r="B211" t="str">
        <f t="shared" si="1"/>
        <v/>
      </c>
      <c r="C211" t="str">
        <f>IFERROR(IF(INDEX(Personnel_1[Months],A211)&gt;Max_project_duration,$B$121,""),"")</f>
        <v/>
      </c>
      <c r="D211" t="str">
        <f>IFERROR(IF(COUNTIF(INDEX(Personnel_1[Category],A211),"*PhD*")&gt;0,IF(INDEX(Personnel_1[Months],A211)*INDEX(Personnel_1[FTE],A211)&lt;48,$B$122,""),""),"")</f>
        <v/>
      </c>
      <c r="E211" t="str">
        <f>IFERROR(IF(COUNTIF(INDEX(Personnel_1[Category],A211),"*year*")&gt;0,IF(INDEX(Personnel_1[Months],A211)*INDEX(Personnel_1[FTE],A211)&lt;36,$B$123,""),""),"")</f>
        <v/>
      </c>
      <c r="F211" s="225" t="str">
        <f>IFERROR(IF(COUNTIF(INDEX(Personnel_1[Category],A211),"*PDEng*")&gt;0,IF(OR(IFERROR(MATCH("*PhD*",Personnel_1[Category],0),0)&gt;0,IFERROR(MATCH("*PostDoc*",Personnel_1[Category],0),0)&gt;0),"",$B$124),""),"")</f>
        <v/>
      </c>
      <c r="G211" s="225" t="str">
        <f>IFERROR(IF(COUNTIF(INDEX(Personnel_1[Category],A211),"*PDEng*")&gt;0,IF(INDEX(Personnel_1[Months],A211)*INDEX(Personnel_1[FTE],A211)&gt;24,$B$125,""),""),"")</f>
        <v/>
      </c>
      <c r="H211" s="225" t="str">
        <f>IFERROR(IF(COUNTIF(INDEX(Personnel_1[Category],A211),"*PostDoc*")&gt;0,IF(INDEX(Personnel_1[Months],A211)*INDEX(Personnel_1[FTE],A211)&lt;6,$B$126,""),""),"")</f>
        <v/>
      </c>
      <c r="I211" s="225" t="str">
        <f>IFERROR(IF(COUNTIF(INDEX(Personnel_1[Category],A211),"*PostDoc*")&gt;0,IF(INDEX(Personnel_1[Months],A211)*INDEX(Personnel_1[FTE],A211)&gt;48,$B$127,""),""),"")</f>
        <v/>
      </c>
      <c r="J211" s="225" t="str">
        <f>IFERROR(IF(COUNTIF(INDEX(Personnel_1[Category],A211),"*Non-scientific*")&gt;0,IF(OR(IFERROR(MATCH("*PhD*",Personnel_1[Category],0),0)&gt;0,IFERROR(MATCH("*PostDoc*",Personnel_1[Category],0),0)&gt;0),"",$B$124),""),"")</f>
        <v/>
      </c>
      <c r="K211" s="225" t="str">
        <f>IFERROR(IF(COUNTIF(INDEX(Personnel_1[Category],A211),"*Non-scientific*")&gt;0,IF(Total_NSP&gt;100000,$B$129,""),""),"")</f>
        <v/>
      </c>
      <c r="L211" s="225" t="str">
        <f>IFERROR(IF(COUNTIF(INDEX(Personnel_1[Category],A211),"*Non-scientific*")&gt;0,IF(INDEX(Personnel_1[Months],A211)*INDEX(Personnel_1[FTE],A211)&lt;6,$B$130,""),""),"")</f>
        <v/>
      </c>
      <c r="M211" s="225" t="str">
        <f>IFERROR(IF(COUNTIF(INDEX(Personnel_1[Category],A211),"*Non-scientific*")&gt;0,IF(INDEX(Personnel_1[Months],A211)*INDEX(Personnel_1[FTE],A211)&gt;48,$B$131,""),""),"")</f>
        <v/>
      </c>
      <c r="N211" s="225" t="str">
        <f>IFERROR(IF(COUNTIF(INDEX(Personnel_1[Category],A211),"*Other scientific*")&gt;0,IF(OR(IFERROR(MATCH("*PhD*",Personnel_1[Category],0),0)&gt;0,IFERROR(MATCH("*PostDoc*",Personnel_1[Category],0),0)&gt;0),"",$B$132),""),"")</f>
        <v/>
      </c>
      <c r="O211" s="225" t="str">
        <f>IFERROR(IF(COUNTIF(INDEX(Personnel_1[Category],A211),"*Other scientific*")&gt;0,IF(Total_OSP&gt;100000,$B$133,""),""),"")</f>
        <v/>
      </c>
      <c r="P211" s="225" t="str">
        <f>IFERROR(IF(COUNTIF(INDEX(Personnel_1[Category],A211),"*Other scientific*")&gt;0,IF(INDEX(Personnel_1[Months],A211)*INDEX(Personnel_1[FTE],A211)&lt;6,$B$134,""),""),"")</f>
        <v/>
      </c>
      <c r="Q211" s="225" t="str">
        <f>IFERROR(IF(COUNTIF(INDEX(Personnel_1[Category],A211),"*Other scientific*")&gt;0,IF(INDEX(Personnel_1[Months],A211)*INDEX(Personnel_1[FTE],A211)&gt;48,$B$135,""),""),"")</f>
        <v/>
      </c>
      <c r="R211" s="225" t="str">
        <f>IFERROR(IF(COUNTIF(INDEX(Personnel_1[Category],A211),"*leave*")&gt;0,IF(Research_leave_FTE_months&gt;5,$B$136,""),""),"")</f>
        <v/>
      </c>
    </row>
    <row r="212" spans="1:18" outlineLevel="1" x14ac:dyDescent="0.25">
      <c r="A212">
        <v>55</v>
      </c>
      <c r="B212" t="str">
        <f t="shared" si="1"/>
        <v/>
      </c>
      <c r="C212" t="str">
        <f>IFERROR(IF(INDEX(Personnel_1[Months],A212)&gt;Max_project_duration,$B$121,""),"")</f>
        <v/>
      </c>
      <c r="D212" t="str">
        <f>IFERROR(IF(COUNTIF(INDEX(Personnel_1[Category],A212),"*PhD*")&gt;0,IF(INDEX(Personnel_1[Months],A212)*INDEX(Personnel_1[FTE],A212)&lt;48,$B$122,""),""),"")</f>
        <v/>
      </c>
      <c r="E212" t="str">
        <f>IFERROR(IF(COUNTIF(INDEX(Personnel_1[Category],A212),"*year*")&gt;0,IF(INDEX(Personnel_1[Months],A212)*INDEX(Personnel_1[FTE],A212)&lt;36,$B$123,""),""),"")</f>
        <v/>
      </c>
      <c r="F212" s="225" t="str">
        <f>IFERROR(IF(COUNTIF(INDEX(Personnel_1[Category],A212),"*PDEng*")&gt;0,IF(OR(IFERROR(MATCH("*PhD*",Personnel_1[Category],0),0)&gt;0,IFERROR(MATCH("*PostDoc*",Personnel_1[Category],0),0)&gt;0),"",$B$124),""),"")</f>
        <v/>
      </c>
      <c r="G212" s="225" t="str">
        <f>IFERROR(IF(COUNTIF(INDEX(Personnel_1[Category],A212),"*PDEng*")&gt;0,IF(INDEX(Personnel_1[Months],A212)*INDEX(Personnel_1[FTE],A212)&gt;24,$B$125,""),""),"")</f>
        <v/>
      </c>
      <c r="H212" s="225" t="str">
        <f>IFERROR(IF(COUNTIF(INDEX(Personnel_1[Category],A212),"*PostDoc*")&gt;0,IF(INDEX(Personnel_1[Months],A212)*INDEX(Personnel_1[FTE],A212)&lt;6,$B$126,""),""),"")</f>
        <v/>
      </c>
      <c r="I212" s="225" t="str">
        <f>IFERROR(IF(COUNTIF(INDEX(Personnel_1[Category],A212),"*PostDoc*")&gt;0,IF(INDEX(Personnel_1[Months],A212)*INDEX(Personnel_1[FTE],A212)&gt;48,$B$127,""),""),"")</f>
        <v/>
      </c>
      <c r="J212" s="225" t="str">
        <f>IFERROR(IF(COUNTIF(INDEX(Personnel_1[Category],A212),"*Non-scientific*")&gt;0,IF(OR(IFERROR(MATCH("*PhD*",Personnel_1[Category],0),0)&gt;0,IFERROR(MATCH("*PostDoc*",Personnel_1[Category],0),0)&gt;0),"",$B$124),""),"")</f>
        <v/>
      </c>
      <c r="K212" s="225" t="str">
        <f>IFERROR(IF(COUNTIF(INDEX(Personnel_1[Category],A212),"*Non-scientific*")&gt;0,IF(Total_NSP&gt;100000,$B$129,""),""),"")</f>
        <v/>
      </c>
      <c r="L212" s="225" t="str">
        <f>IFERROR(IF(COUNTIF(INDEX(Personnel_1[Category],A212),"*Non-scientific*")&gt;0,IF(INDEX(Personnel_1[Months],A212)*INDEX(Personnel_1[FTE],A212)&lt;6,$B$130,""),""),"")</f>
        <v/>
      </c>
      <c r="M212" s="225" t="str">
        <f>IFERROR(IF(COUNTIF(INDEX(Personnel_1[Category],A212),"*Non-scientific*")&gt;0,IF(INDEX(Personnel_1[Months],A212)*INDEX(Personnel_1[FTE],A212)&gt;48,$B$131,""),""),"")</f>
        <v/>
      </c>
      <c r="N212" s="225" t="str">
        <f>IFERROR(IF(COUNTIF(INDEX(Personnel_1[Category],A212),"*Other scientific*")&gt;0,IF(OR(IFERROR(MATCH("*PhD*",Personnel_1[Category],0),0)&gt;0,IFERROR(MATCH("*PostDoc*",Personnel_1[Category],0),0)&gt;0),"",$B$132),""),"")</f>
        <v/>
      </c>
      <c r="O212" s="225" t="str">
        <f>IFERROR(IF(COUNTIF(INDEX(Personnel_1[Category],A212),"*Other scientific*")&gt;0,IF(Total_OSP&gt;100000,$B$133,""),""),"")</f>
        <v/>
      </c>
      <c r="P212" s="225" t="str">
        <f>IFERROR(IF(COUNTIF(INDEX(Personnel_1[Category],A212),"*Other scientific*")&gt;0,IF(INDEX(Personnel_1[Months],A212)*INDEX(Personnel_1[FTE],A212)&lt;6,$B$134,""),""),"")</f>
        <v/>
      </c>
      <c r="Q212" s="225" t="str">
        <f>IFERROR(IF(COUNTIF(INDEX(Personnel_1[Category],A212),"*Other scientific*")&gt;0,IF(INDEX(Personnel_1[Months],A212)*INDEX(Personnel_1[FTE],A212)&gt;48,$B$135,""),""),"")</f>
        <v/>
      </c>
      <c r="R212" s="225" t="str">
        <f>IFERROR(IF(COUNTIF(INDEX(Personnel_1[Category],A212),"*leave*")&gt;0,IF(Research_leave_FTE_months&gt;5,$B$136,""),""),"")</f>
        <v/>
      </c>
    </row>
    <row r="213" spans="1:18" outlineLevel="1" x14ac:dyDescent="0.25">
      <c r="A213">
        <v>56</v>
      </c>
      <c r="B213" t="str">
        <f t="shared" si="1"/>
        <v/>
      </c>
      <c r="C213" t="str">
        <f>IFERROR(IF(INDEX(Personnel_1[Months],A213)&gt;Max_project_duration,$B$121,""),"")</f>
        <v/>
      </c>
      <c r="D213" t="str">
        <f>IFERROR(IF(COUNTIF(INDEX(Personnel_1[Category],A213),"*PhD*")&gt;0,IF(INDEX(Personnel_1[Months],A213)*INDEX(Personnel_1[FTE],A213)&lt;48,$B$122,""),""),"")</f>
        <v/>
      </c>
      <c r="E213" t="str">
        <f>IFERROR(IF(COUNTIF(INDEX(Personnel_1[Category],A213),"*year*")&gt;0,IF(INDEX(Personnel_1[Months],A213)*INDEX(Personnel_1[FTE],A213)&lt;36,$B$123,""),""),"")</f>
        <v/>
      </c>
      <c r="F213" s="225" t="str">
        <f>IFERROR(IF(COUNTIF(INDEX(Personnel_1[Category],A213),"*PDEng*")&gt;0,IF(OR(IFERROR(MATCH("*PhD*",Personnel_1[Category],0),0)&gt;0,IFERROR(MATCH("*PostDoc*",Personnel_1[Category],0),0)&gt;0),"",$B$124),""),"")</f>
        <v/>
      </c>
      <c r="G213" s="225" t="str">
        <f>IFERROR(IF(COUNTIF(INDEX(Personnel_1[Category],A213),"*PDEng*")&gt;0,IF(INDEX(Personnel_1[Months],A213)*INDEX(Personnel_1[FTE],A213)&gt;24,$B$125,""),""),"")</f>
        <v/>
      </c>
      <c r="H213" s="225" t="str">
        <f>IFERROR(IF(COUNTIF(INDEX(Personnel_1[Category],A213),"*PostDoc*")&gt;0,IF(INDEX(Personnel_1[Months],A213)*INDEX(Personnel_1[FTE],A213)&lt;6,$B$126,""),""),"")</f>
        <v/>
      </c>
      <c r="I213" s="225" t="str">
        <f>IFERROR(IF(COUNTIF(INDEX(Personnel_1[Category],A213),"*PostDoc*")&gt;0,IF(INDEX(Personnel_1[Months],A213)*INDEX(Personnel_1[FTE],A213)&gt;48,$B$127,""),""),"")</f>
        <v/>
      </c>
      <c r="J213" s="225" t="str">
        <f>IFERROR(IF(COUNTIF(INDEX(Personnel_1[Category],A213),"*Non-scientific*")&gt;0,IF(OR(IFERROR(MATCH("*PhD*",Personnel_1[Category],0),0)&gt;0,IFERROR(MATCH("*PostDoc*",Personnel_1[Category],0),0)&gt;0),"",$B$124),""),"")</f>
        <v/>
      </c>
      <c r="K213" s="225" t="str">
        <f>IFERROR(IF(COUNTIF(INDEX(Personnel_1[Category],A213),"*Non-scientific*")&gt;0,IF(Total_NSP&gt;100000,$B$129,""),""),"")</f>
        <v/>
      </c>
      <c r="L213" s="225" t="str">
        <f>IFERROR(IF(COUNTIF(INDEX(Personnel_1[Category],A213),"*Non-scientific*")&gt;0,IF(INDEX(Personnel_1[Months],A213)*INDEX(Personnel_1[FTE],A213)&lt;6,$B$130,""),""),"")</f>
        <v/>
      </c>
      <c r="M213" s="225" t="str">
        <f>IFERROR(IF(COUNTIF(INDEX(Personnel_1[Category],A213),"*Non-scientific*")&gt;0,IF(INDEX(Personnel_1[Months],A213)*INDEX(Personnel_1[FTE],A213)&gt;48,$B$131,""),""),"")</f>
        <v/>
      </c>
      <c r="N213" s="225" t="str">
        <f>IFERROR(IF(COUNTIF(INDEX(Personnel_1[Category],A213),"*Other scientific*")&gt;0,IF(OR(IFERROR(MATCH("*PhD*",Personnel_1[Category],0),0)&gt;0,IFERROR(MATCH("*PostDoc*",Personnel_1[Category],0),0)&gt;0),"",$B$132),""),"")</f>
        <v/>
      </c>
      <c r="O213" s="225" t="str">
        <f>IFERROR(IF(COUNTIF(INDEX(Personnel_1[Category],A213),"*Other scientific*")&gt;0,IF(Total_OSP&gt;100000,$B$133,""),""),"")</f>
        <v/>
      </c>
      <c r="P213" s="225" t="str">
        <f>IFERROR(IF(COUNTIF(INDEX(Personnel_1[Category],A213),"*Other scientific*")&gt;0,IF(INDEX(Personnel_1[Months],A213)*INDEX(Personnel_1[FTE],A213)&lt;6,$B$134,""),""),"")</f>
        <v/>
      </c>
      <c r="Q213" s="225" t="str">
        <f>IFERROR(IF(COUNTIF(INDEX(Personnel_1[Category],A213),"*Other scientific*")&gt;0,IF(INDEX(Personnel_1[Months],A213)*INDEX(Personnel_1[FTE],A213)&gt;48,$B$135,""),""),"")</f>
        <v/>
      </c>
      <c r="R213" s="225" t="str">
        <f>IFERROR(IF(COUNTIF(INDEX(Personnel_1[Category],A213),"*leave*")&gt;0,IF(Research_leave_FTE_months&gt;5,$B$136,""),""),"")</f>
        <v/>
      </c>
    </row>
    <row r="214" spans="1:18" outlineLevel="1" x14ac:dyDescent="0.25">
      <c r="A214">
        <v>57</v>
      </c>
      <c r="B214" t="str">
        <f t="shared" si="1"/>
        <v/>
      </c>
      <c r="C214" t="str">
        <f>IFERROR(IF(INDEX(Personnel_1[Months],A214)&gt;Max_project_duration,$B$121,""),"")</f>
        <v/>
      </c>
      <c r="D214" t="str">
        <f>IFERROR(IF(COUNTIF(INDEX(Personnel_1[Category],A214),"*PhD*")&gt;0,IF(INDEX(Personnel_1[Months],A214)*INDEX(Personnel_1[FTE],A214)&lt;48,$B$122,""),""),"")</f>
        <v/>
      </c>
      <c r="E214" t="str">
        <f>IFERROR(IF(COUNTIF(INDEX(Personnel_1[Category],A214),"*year*")&gt;0,IF(INDEX(Personnel_1[Months],A214)*INDEX(Personnel_1[FTE],A214)&lt;36,$B$123,""),""),"")</f>
        <v/>
      </c>
      <c r="F214" s="225" t="str">
        <f>IFERROR(IF(COUNTIF(INDEX(Personnel_1[Category],A214),"*PDEng*")&gt;0,IF(OR(IFERROR(MATCH("*PhD*",Personnel_1[Category],0),0)&gt;0,IFERROR(MATCH("*PostDoc*",Personnel_1[Category],0),0)&gt;0),"",$B$124),""),"")</f>
        <v/>
      </c>
      <c r="G214" s="225" t="str">
        <f>IFERROR(IF(COUNTIF(INDEX(Personnel_1[Category],A214),"*PDEng*")&gt;0,IF(INDEX(Personnel_1[Months],A214)*INDEX(Personnel_1[FTE],A214)&gt;24,$B$125,""),""),"")</f>
        <v/>
      </c>
      <c r="H214" s="225" t="str">
        <f>IFERROR(IF(COUNTIF(INDEX(Personnel_1[Category],A214),"*PostDoc*")&gt;0,IF(INDEX(Personnel_1[Months],A214)*INDEX(Personnel_1[FTE],A214)&lt;6,$B$126,""),""),"")</f>
        <v/>
      </c>
      <c r="I214" s="225" t="str">
        <f>IFERROR(IF(COUNTIF(INDEX(Personnel_1[Category],A214),"*PostDoc*")&gt;0,IF(INDEX(Personnel_1[Months],A214)*INDEX(Personnel_1[FTE],A214)&gt;48,$B$127,""),""),"")</f>
        <v/>
      </c>
      <c r="J214" s="225" t="str">
        <f>IFERROR(IF(COUNTIF(INDEX(Personnel_1[Category],A214),"*Non-scientific*")&gt;0,IF(OR(IFERROR(MATCH("*PhD*",Personnel_1[Category],0),0)&gt;0,IFERROR(MATCH("*PostDoc*",Personnel_1[Category],0),0)&gt;0),"",$B$124),""),"")</f>
        <v/>
      </c>
      <c r="K214" s="225" t="str">
        <f>IFERROR(IF(COUNTIF(INDEX(Personnel_1[Category],A214),"*Non-scientific*")&gt;0,IF(Total_NSP&gt;100000,$B$129,""),""),"")</f>
        <v/>
      </c>
      <c r="L214" s="225" t="str">
        <f>IFERROR(IF(COUNTIF(INDEX(Personnel_1[Category],A214),"*Non-scientific*")&gt;0,IF(INDEX(Personnel_1[Months],A214)*INDEX(Personnel_1[FTE],A214)&lt;6,$B$130,""),""),"")</f>
        <v/>
      </c>
      <c r="M214" s="225" t="str">
        <f>IFERROR(IF(COUNTIF(INDEX(Personnel_1[Category],A214),"*Non-scientific*")&gt;0,IF(INDEX(Personnel_1[Months],A214)*INDEX(Personnel_1[FTE],A214)&gt;48,$B$131,""),""),"")</f>
        <v/>
      </c>
      <c r="N214" s="225" t="str">
        <f>IFERROR(IF(COUNTIF(INDEX(Personnel_1[Category],A214),"*Other scientific*")&gt;0,IF(OR(IFERROR(MATCH("*PhD*",Personnel_1[Category],0),0)&gt;0,IFERROR(MATCH("*PostDoc*",Personnel_1[Category],0),0)&gt;0),"",$B$132),""),"")</f>
        <v/>
      </c>
      <c r="O214" s="225" t="str">
        <f>IFERROR(IF(COUNTIF(INDEX(Personnel_1[Category],A214),"*Other scientific*")&gt;0,IF(Total_OSP&gt;100000,$B$133,""),""),"")</f>
        <v/>
      </c>
      <c r="P214" s="225" t="str">
        <f>IFERROR(IF(COUNTIF(INDEX(Personnel_1[Category],A214),"*Other scientific*")&gt;0,IF(INDEX(Personnel_1[Months],A214)*INDEX(Personnel_1[FTE],A214)&lt;6,$B$134,""),""),"")</f>
        <v/>
      </c>
      <c r="Q214" s="225" t="str">
        <f>IFERROR(IF(COUNTIF(INDEX(Personnel_1[Category],A214),"*Other scientific*")&gt;0,IF(INDEX(Personnel_1[Months],A214)*INDEX(Personnel_1[FTE],A214)&gt;48,$B$135,""),""),"")</f>
        <v/>
      </c>
      <c r="R214" s="225" t="str">
        <f>IFERROR(IF(COUNTIF(INDEX(Personnel_1[Category],A214),"*leave*")&gt;0,IF(Research_leave_FTE_months&gt;5,$B$136,""),""),"")</f>
        <v/>
      </c>
    </row>
    <row r="215" spans="1:18" outlineLevel="1" x14ac:dyDescent="0.25">
      <c r="A215">
        <v>58</v>
      </c>
      <c r="B215" t="str">
        <f t="shared" si="1"/>
        <v/>
      </c>
      <c r="C215" t="str">
        <f>IFERROR(IF(INDEX(Personnel_1[Months],A215)&gt;Max_project_duration,$B$121,""),"")</f>
        <v/>
      </c>
      <c r="D215" t="str">
        <f>IFERROR(IF(COUNTIF(INDEX(Personnel_1[Category],A215),"*PhD*")&gt;0,IF(INDEX(Personnel_1[Months],A215)*INDEX(Personnel_1[FTE],A215)&lt;48,$B$122,""),""),"")</f>
        <v/>
      </c>
      <c r="E215" t="str">
        <f>IFERROR(IF(COUNTIF(INDEX(Personnel_1[Category],A215),"*year*")&gt;0,IF(INDEX(Personnel_1[Months],A215)*INDEX(Personnel_1[FTE],A215)&lt;36,$B$123,""),""),"")</f>
        <v/>
      </c>
      <c r="F215" s="225" t="str">
        <f>IFERROR(IF(COUNTIF(INDEX(Personnel_1[Category],A215),"*PDEng*")&gt;0,IF(OR(IFERROR(MATCH("*PhD*",Personnel_1[Category],0),0)&gt;0,IFERROR(MATCH("*PostDoc*",Personnel_1[Category],0),0)&gt;0),"",$B$124),""),"")</f>
        <v/>
      </c>
      <c r="G215" s="225" t="str">
        <f>IFERROR(IF(COUNTIF(INDEX(Personnel_1[Category],A215),"*PDEng*")&gt;0,IF(INDEX(Personnel_1[Months],A215)*INDEX(Personnel_1[FTE],A215)&gt;24,$B$125,""),""),"")</f>
        <v/>
      </c>
      <c r="H215" s="225" t="str">
        <f>IFERROR(IF(COUNTIF(INDEX(Personnel_1[Category],A215),"*PostDoc*")&gt;0,IF(INDEX(Personnel_1[Months],A215)*INDEX(Personnel_1[FTE],A215)&lt;6,$B$126,""),""),"")</f>
        <v/>
      </c>
      <c r="I215" s="225" t="str">
        <f>IFERROR(IF(COUNTIF(INDEX(Personnel_1[Category],A215),"*PostDoc*")&gt;0,IF(INDEX(Personnel_1[Months],A215)*INDEX(Personnel_1[FTE],A215)&gt;48,$B$127,""),""),"")</f>
        <v/>
      </c>
      <c r="J215" s="225" t="str">
        <f>IFERROR(IF(COUNTIF(INDEX(Personnel_1[Category],A215),"*Non-scientific*")&gt;0,IF(OR(IFERROR(MATCH("*PhD*",Personnel_1[Category],0),0)&gt;0,IFERROR(MATCH("*PostDoc*",Personnel_1[Category],0),0)&gt;0),"",$B$124),""),"")</f>
        <v/>
      </c>
      <c r="K215" s="225" t="str">
        <f>IFERROR(IF(COUNTIF(INDEX(Personnel_1[Category],A215),"*Non-scientific*")&gt;0,IF(Total_NSP&gt;100000,$B$129,""),""),"")</f>
        <v/>
      </c>
      <c r="L215" s="225" t="str">
        <f>IFERROR(IF(COUNTIF(INDEX(Personnel_1[Category],A215),"*Non-scientific*")&gt;0,IF(INDEX(Personnel_1[Months],A215)*INDEX(Personnel_1[FTE],A215)&lt;6,$B$130,""),""),"")</f>
        <v/>
      </c>
      <c r="M215" s="225" t="str">
        <f>IFERROR(IF(COUNTIF(INDEX(Personnel_1[Category],A215),"*Non-scientific*")&gt;0,IF(INDEX(Personnel_1[Months],A215)*INDEX(Personnel_1[FTE],A215)&gt;48,$B$131,""),""),"")</f>
        <v/>
      </c>
      <c r="N215" s="225" t="str">
        <f>IFERROR(IF(COUNTIF(INDEX(Personnel_1[Category],A215),"*Other scientific*")&gt;0,IF(OR(IFERROR(MATCH("*PhD*",Personnel_1[Category],0),0)&gt;0,IFERROR(MATCH("*PostDoc*",Personnel_1[Category],0),0)&gt;0),"",$B$132),""),"")</f>
        <v/>
      </c>
      <c r="O215" s="225" t="str">
        <f>IFERROR(IF(COUNTIF(INDEX(Personnel_1[Category],A215),"*Other scientific*")&gt;0,IF(Total_OSP&gt;100000,$B$133,""),""),"")</f>
        <v/>
      </c>
      <c r="P215" s="225" t="str">
        <f>IFERROR(IF(COUNTIF(INDEX(Personnel_1[Category],A215),"*Other scientific*")&gt;0,IF(INDEX(Personnel_1[Months],A215)*INDEX(Personnel_1[FTE],A215)&lt;6,$B$134,""),""),"")</f>
        <v/>
      </c>
      <c r="Q215" s="225" t="str">
        <f>IFERROR(IF(COUNTIF(INDEX(Personnel_1[Category],A215),"*Other scientific*")&gt;0,IF(INDEX(Personnel_1[Months],A215)*INDEX(Personnel_1[FTE],A215)&gt;48,$B$135,""),""),"")</f>
        <v/>
      </c>
      <c r="R215" s="225" t="str">
        <f>IFERROR(IF(COUNTIF(INDEX(Personnel_1[Category],A215),"*leave*")&gt;0,IF(Research_leave_FTE_months&gt;5,$B$136,""),""),"")</f>
        <v/>
      </c>
    </row>
    <row r="216" spans="1:18" outlineLevel="1" x14ac:dyDescent="0.25">
      <c r="A216">
        <v>59</v>
      </c>
      <c r="B216" t="str">
        <f t="shared" si="1"/>
        <v/>
      </c>
      <c r="C216" t="str">
        <f>IFERROR(IF(INDEX(Personnel_1[Months],A216)&gt;Max_project_duration,$B$121,""),"")</f>
        <v/>
      </c>
      <c r="D216" t="str">
        <f>IFERROR(IF(COUNTIF(INDEX(Personnel_1[Category],A216),"*PhD*")&gt;0,IF(INDEX(Personnel_1[Months],A216)*INDEX(Personnel_1[FTE],A216)&lt;48,$B$122,""),""),"")</f>
        <v/>
      </c>
      <c r="E216" t="str">
        <f>IFERROR(IF(COUNTIF(INDEX(Personnel_1[Category],A216),"*year*")&gt;0,IF(INDEX(Personnel_1[Months],A216)*INDEX(Personnel_1[FTE],A216)&lt;36,$B$123,""),""),"")</f>
        <v/>
      </c>
      <c r="F216" s="225" t="str">
        <f>IFERROR(IF(COUNTIF(INDEX(Personnel_1[Category],A216),"*PDEng*")&gt;0,IF(OR(IFERROR(MATCH("*PhD*",Personnel_1[Category],0),0)&gt;0,IFERROR(MATCH("*PostDoc*",Personnel_1[Category],0),0)&gt;0),"",$B$124),""),"")</f>
        <v/>
      </c>
      <c r="G216" s="225" t="str">
        <f>IFERROR(IF(COUNTIF(INDEX(Personnel_1[Category],A216),"*PDEng*")&gt;0,IF(INDEX(Personnel_1[Months],A216)*INDEX(Personnel_1[FTE],A216)&gt;24,$B$125,""),""),"")</f>
        <v/>
      </c>
      <c r="H216" s="225" t="str">
        <f>IFERROR(IF(COUNTIF(INDEX(Personnel_1[Category],A216),"*PostDoc*")&gt;0,IF(INDEX(Personnel_1[Months],A216)*INDEX(Personnel_1[FTE],A216)&lt;6,$B$126,""),""),"")</f>
        <v/>
      </c>
      <c r="I216" s="225" t="str">
        <f>IFERROR(IF(COUNTIF(INDEX(Personnel_1[Category],A216),"*PostDoc*")&gt;0,IF(INDEX(Personnel_1[Months],A216)*INDEX(Personnel_1[FTE],A216)&gt;48,$B$127,""),""),"")</f>
        <v/>
      </c>
      <c r="J216" s="225" t="str">
        <f>IFERROR(IF(COUNTIF(INDEX(Personnel_1[Category],A216),"*Non-scientific*")&gt;0,IF(OR(IFERROR(MATCH("*PhD*",Personnel_1[Category],0),0)&gt;0,IFERROR(MATCH("*PostDoc*",Personnel_1[Category],0),0)&gt;0),"",$B$124),""),"")</f>
        <v/>
      </c>
      <c r="K216" s="225" t="str">
        <f>IFERROR(IF(COUNTIF(INDEX(Personnel_1[Category],A216),"*Non-scientific*")&gt;0,IF(Total_NSP&gt;100000,$B$129,""),""),"")</f>
        <v/>
      </c>
      <c r="L216" s="225" t="str">
        <f>IFERROR(IF(COUNTIF(INDEX(Personnel_1[Category],A216),"*Non-scientific*")&gt;0,IF(INDEX(Personnel_1[Months],A216)*INDEX(Personnel_1[FTE],A216)&lt;6,$B$130,""),""),"")</f>
        <v/>
      </c>
      <c r="M216" s="225" t="str">
        <f>IFERROR(IF(COUNTIF(INDEX(Personnel_1[Category],A216),"*Non-scientific*")&gt;0,IF(INDEX(Personnel_1[Months],A216)*INDEX(Personnel_1[FTE],A216)&gt;48,$B$131,""),""),"")</f>
        <v/>
      </c>
      <c r="N216" s="225" t="str">
        <f>IFERROR(IF(COUNTIF(INDEX(Personnel_1[Category],A216),"*Other scientific*")&gt;0,IF(OR(IFERROR(MATCH("*PhD*",Personnel_1[Category],0),0)&gt;0,IFERROR(MATCH("*PostDoc*",Personnel_1[Category],0),0)&gt;0),"",$B$132),""),"")</f>
        <v/>
      </c>
      <c r="O216" s="225" t="str">
        <f>IFERROR(IF(COUNTIF(INDEX(Personnel_1[Category],A216),"*Other scientific*")&gt;0,IF(Total_OSP&gt;100000,$B$133,""),""),"")</f>
        <v/>
      </c>
      <c r="P216" s="225" t="str">
        <f>IFERROR(IF(COUNTIF(INDEX(Personnel_1[Category],A216),"*Other scientific*")&gt;0,IF(INDEX(Personnel_1[Months],A216)*INDEX(Personnel_1[FTE],A216)&lt;6,$B$134,""),""),"")</f>
        <v/>
      </c>
      <c r="Q216" s="225" t="str">
        <f>IFERROR(IF(COUNTIF(INDEX(Personnel_1[Category],A216),"*Other scientific*")&gt;0,IF(INDEX(Personnel_1[Months],A216)*INDEX(Personnel_1[FTE],A216)&gt;48,$B$135,""),""),"")</f>
        <v/>
      </c>
      <c r="R216" s="225" t="str">
        <f>IFERROR(IF(COUNTIF(INDEX(Personnel_1[Category],A216),"*leave*")&gt;0,IF(Research_leave_FTE_months&gt;5,$B$136,""),""),"")</f>
        <v/>
      </c>
    </row>
    <row r="217" spans="1:18" outlineLevel="1" x14ac:dyDescent="0.25">
      <c r="A217">
        <v>60</v>
      </c>
      <c r="B217" t="str">
        <f t="shared" si="1"/>
        <v/>
      </c>
      <c r="C217" t="str">
        <f>IFERROR(IF(INDEX(Personnel_1[Months],A217)&gt;Max_project_duration,$B$121,""),"")</f>
        <v/>
      </c>
      <c r="D217" t="str">
        <f>IFERROR(IF(COUNTIF(INDEX(Personnel_1[Category],A217),"*PhD*")&gt;0,IF(INDEX(Personnel_1[Months],A217)*INDEX(Personnel_1[FTE],A217)&lt;48,$B$122,""),""),"")</f>
        <v/>
      </c>
      <c r="E217" t="str">
        <f>IFERROR(IF(COUNTIF(INDEX(Personnel_1[Category],A217),"*year*")&gt;0,IF(INDEX(Personnel_1[Months],A217)*INDEX(Personnel_1[FTE],A217)&lt;36,$B$123,""),""),"")</f>
        <v/>
      </c>
      <c r="F217" s="225" t="str">
        <f>IFERROR(IF(COUNTIF(INDEX(Personnel_1[Category],A217),"*PDEng*")&gt;0,IF(OR(IFERROR(MATCH("*PhD*",Personnel_1[Category],0),0)&gt;0,IFERROR(MATCH("*PostDoc*",Personnel_1[Category],0),0)&gt;0),"",$B$124),""),"")</f>
        <v/>
      </c>
      <c r="G217" s="225" t="str">
        <f>IFERROR(IF(COUNTIF(INDEX(Personnel_1[Category],A217),"*PDEng*")&gt;0,IF(INDEX(Personnel_1[Months],A217)*INDEX(Personnel_1[FTE],A217)&gt;24,$B$125,""),""),"")</f>
        <v/>
      </c>
      <c r="H217" s="225" t="str">
        <f>IFERROR(IF(COUNTIF(INDEX(Personnel_1[Category],A217),"*PostDoc*")&gt;0,IF(INDEX(Personnel_1[Months],A217)*INDEX(Personnel_1[FTE],A217)&lt;6,$B$126,""),""),"")</f>
        <v/>
      </c>
      <c r="I217" s="225" t="str">
        <f>IFERROR(IF(COUNTIF(INDEX(Personnel_1[Category],A217),"*PostDoc*")&gt;0,IF(INDEX(Personnel_1[Months],A217)*INDEX(Personnel_1[FTE],A217)&gt;48,$B$127,""),""),"")</f>
        <v/>
      </c>
      <c r="J217" s="225" t="str">
        <f>IFERROR(IF(COUNTIF(INDEX(Personnel_1[Category],A217),"*Non-scientific*")&gt;0,IF(OR(IFERROR(MATCH("*PhD*",Personnel_1[Category],0),0)&gt;0,IFERROR(MATCH("*PostDoc*",Personnel_1[Category],0),0)&gt;0),"",$B$124),""),"")</f>
        <v/>
      </c>
      <c r="K217" s="225" t="str">
        <f>IFERROR(IF(COUNTIF(INDEX(Personnel_1[Category],A217),"*Non-scientific*")&gt;0,IF(Total_NSP&gt;100000,$B$129,""),""),"")</f>
        <v/>
      </c>
      <c r="L217" s="225" t="str">
        <f>IFERROR(IF(COUNTIF(INDEX(Personnel_1[Category],A217),"*Non-scientific*")&gt;0,IF(INDEX(Personnel_1[Months],A217)*INDEX(Personnel_1[FTE],A217)&lt;6,$B$130,""),""),"")</f>
        <v/>
      </c>
      <c r="M217" s="225" t="str">
        <f>IFERROR(IF(COUNTIF(INDEX(Personnel_1[Category],A217),"*Non-scientific*")&gt;0,IF(INDEX(Personnel_1[Months],A217)*INDEX(Personnel_1[FTE],A217)&gt;48,$B$131,""),""),"")</f>
        <v/>
      </c>
      <c r="N217" s="225" t="str">
        <f>IFERROR(IF(COUNTIF(INDEX(Personnel_1[Category],A217),"*Other scientific*")&gt;0,IF(OR(IFERROR(MATCH("*PhD*",Personnel_1[Category],0),0)&gt;0,IFERROR(MATCH("*PostDoc*",Personnel_1[Category],0),0)&gt;0),"",$B$132),""),"")</f>
        <v/>
      </c>
      <c r="O217" s="225" t="str">
        <f>IFERROR(IF(COUNTIF(INDEX(Personnel_1[Category],A217),"*Other scientific*")&gt;0,IF(Total_OSP&gt;100000,$B$133,""),""),"")</f>
        <v/>
      </c>
      <c r="P217" s="225" t="str">
        <f>IFERROR(IF(COUNTIF(INDEX(Personnel_1[Category],A217),"*Other scientific*")&gt;0,IF(INDEX(Personnel_1[Months],A217)*INDEX(Personnel_1[FTE],A217)&lt;6,$B$134,""),""),"")</f>
        <v/>
      </c>
      <c r="Q217" s="225" t="str">
        <f>IFERROR(IF(COUNTIF(INDEX(Personnel_1[Category],A217),"*Other scientific*")&gt;0,IF(INDEX(Personnel_1[Months],A217)*INDEX(Personnel_1[FTE],A217)&gt;48,$B$135,""),""),"")</f>
        <v/>
      </c>
      <c r="R217" s="225" t="str">
        <f>IFERROR(IF(COUNTIF(INDEX(Personnel_1[Category],A217),"*leave*")&gt;0,IF(Research_leave_FTE_months&gt;5,$B$136,""),""),"")</f>
        <v/>
      </c>
    </row>
    <row r="218" spans="1:18" outlineLevel="1" x14ac:dyDescent="0.25">
      <c r="A218">
        <v>61</v>
      </c>
      <c r="B218" t="str">
        <f t="shared" si="1"/>
        <v/>
      </c>
      <c r="C218" t="str">
        <f>IFERROR(IF(INDEX(Personnel_1[Months],A218)&gt;Max_project_duration,$B$121,""),"")</f>
        <v/>
      </c>
      <c r="D218" t="str">
        <f>IFERROR(IF(COUNTIF(INDEX(Personnel_1[Category],A218),"*PhD*")&gt;0,IF(INDEX(Personnel_1[Months],A218)*INDEX(Personnel_1[FTE],A218)&lt;48,$B$122,""),""),"")</f>
        <v/>
      </c>
      <c r="E218" t="str">
        <f>IFERROR(IF(COUNTIF(INDEX(Personnel_1[Category],A218),"*year*")&gt;0,IF(INDEX(Personnel_1[Months],A218)*INDEX(Personnel_1[FTE],A218)&lt;36,$B$123,""),""),"")</f>
        <v/>
      </c>
      <c r="F218" s="225" t="str">
        <f>IFERROR(IF(COUNTIF(INDEX(Personnel_1[Category],A218),"*PDEng*")&gt;0,IF(OR(IFERROR(MATCH("*PhD*",Personnel_1[Category],0),0)&gt;0,IFERROR(MATCH("*PostDoc*",Personnel_1[Category],0),0)&gt;0),"",$B$124),""),"")</f>
        <v/>
      </c>
      <c r="G218" s="225" t="str">
        <f>IFERROR(IF(COUNTIF(INDEX(Personnel_1[Category],A218),"*PDEng*")&gt;0,IF(INDEX(Personnel_1[Months],A218)*INDEX(Personnel_1[FTE],A218)&gt;24,$B$125,""),""),"")</f>
        <v/>
      </c>
      <c r="H218" s="225" t="str">
        <f>IFERROR(IF(COUNTIF(INDEX(Personnel_1[Category],A218),"*PostDoc*")&gt;0,IF(INDEX(Personnel_1[Months],A218)*INDEX(Personnel_1[FTE],A218)&lt;6,$B$126,""),""),"")</f>
        <v/>
      </c>
      <c r="I218" s="225" t="str">
        <f>IFERROR(IF(COUNTIF(INDEX(Personnel_1[Category],A218),"*PostDoc*")&gt;0,IF(INDEX(Personnel_1[Months],A218)*INDEX(Personnel_1[FTE],A218)&gt;48,$B$127,""),""),"")</f>
        <v/>
      </c>
      <c r="J218" s="225" t="str">
        <f>IFERROR(IF(COUNTIF(INDEX(Personnel_1[Category],A218),"*Non-scientific*")&gt;0,IF(OR(IFERROR(MATCH("*PhD*",Personnel_1[Category],0),0)&gt;0,IFERROR(MATCH("*PostDoc*",Personnel_1[Category],0),0)&gt;0),"",$B$124),""),"")</f>
        <v/>
      </c>
      <c r="K218" s="225" t="str">
        <f>IFERROR(IF(COUNTIF(INDEX(Personnel_1[Category],A218),"*Non-scientific*")&gt;0,IF(Total_NSP&gt;100000,$B$129,""),""),"")</f>
        <v/>
      </c>
      <c r="L218" s="225" t="str">
        <f>IFERROR(IF(COUNTIF(INDEX(Personnel_1[Category],A218),"*Non-scientific*")&gt;0,IF(INDEX(Personnel_1[Months],A218)*INDEX(Personnel_1[FTE],A218)&lt;6,$B$130,""),""),"")</f>
        <v/>
      </c>
      <c r="M218" s="225" t="str">
        <f>IFERROR(IF(COUNTIF(INDEX(Personnel_1[Category],A218),"*Non-scientific*")&gt;0,IF(INDEX(Personnel_1[Months],A218)*INDEX(Personnel_1[FTE],A218)&gt;48,$B$131,""),""),"")</f>
        <v/>
      </c>
      <c r="N218" s="225" t="str">
        <f>IFERROR(IF(COUNTIF(INDEX(Personnel_1[Category],A218),"*Other scientific*")&gt;0,IF(OR(IFERROR(MATCH("*PhD*",Personnel_1[Category],0),0)&gt;0,IFERROR(MATCH("*PostDoc*",Personnel_1[Category],0),0)&gt;0),"",$B$132),""),"")</f>
        <v/>
      </c>
      <c r="O218" s="225" t="str">
        <f>IFERROR(IF(COUNTIF(INDEX(Personnel_1[Category],A218),"*Other scientific*")&gt;0,IF(Total_OSP&gt;100000,$B$133,""),""),"")</f>
        <v/>
      </c>
      <c r="P218" s="225" t="str">
        <f>IFERROR(IF(COUNTIF(INDEX(Personnel_1[Category],A218),"*Other scientific*")&gt;0,IF(INDEX(Personnel_1[Months],A218)*INDEX(Personnel_1[FTE],A218)&lt;6,$B$134,""),""),"")</f>
        <v/>
      </c>
      <c r="Q218" s="225" t="str">
        <f>IFERROR(IF(COUNTIF(INDEX(Personnel_1[Category],A218),"*Other scientific*")&gt;0,IF(INDEX(Personnel_1[Months],A218)*INDEX(Personnel_1[FTE],A218)&gt;48,$B$135,""),""),"")</f>
        <v/>
      </c>
      <c r="R218" s="225" t="str">
        <f>IFERROR(IF(COUNTIF(INDEX(Personnel_1[Category],A218),"*leave*")&gt;0,IF(Research_leave_FTE_months&gt;5,$B$136,""),""),"")</f>
        <v/>
      </c>
    </row>
    <row r="219" spans="1:18" outlineLevel="1" x14ac:dyDescent="0.25">
      <c r="A219">
        <v>62</v>
      </c>
      <c r="B219" t="str">
        <f t="shared" si="1"/>
        <v/>
      </c>
      <c r="C219" t="str">
        <f>IFERROR(IF(INDEX(Personnel_1[Months],A219)&gt;Max_project_duration,$B$121,""),"")</f>
        <v/>
      </c>
      <c r="D219" t="str">
        <f>IFERROR(IF(COUNTIF(INDEX(Personnel_1[Category],A219),"*PhD*")&gt;0,IF(INDEX(Personnel_1[Months],A219)*INDEX(Personnel_1[FTE],A219)&lt;48,$B$122,""),""),"")</f>
        <v/>
      </c>
      <c r="E219" t="str">
        <f>IFERROR(IF(COUNTIF(INDEX(Personnel_1[Category],A219),"*year*")&gt;0,IF(INDEX(Personnel_1[Months],A219)*INDEX(Personnel_1[FTE],A219)&lt;36,$B$123,""),""),"")</f>
        <v/>
      </c>
      <c r="F219" s="225" t="str">
        <f>IFERROR(IF(COUNTIF(INDEX(Personnel_1[Category],A219),"*PDEng*")&gt;0,IF(OR(IFERROR(MATCH("*PhD*",Personnel_1[Category],0),0)&gt;0,IFERROR(MATCH("*PostDoc*",Personnel_1[Category],0),0)&gt;0),"",$B$124),""),"")</f>
        <v/>
      </c>
      <c r="G219" s="225" t="str">
        <f>IFERROR(IF(COUNTIF(INDEX(Personnel_1[Category],A219),"*PDEng*")&gt;0,IF(INDEX(Personnel_1[Months],A219)*INDEX(Personnel_1[FTE],A219)&gt;24,$B$125,""),""),"")</f>
        <v/>
      </c>
      <c r="H219" s="225" t="str">
        <f>IFERROR(IF(COUNTIF(INDEX(Personnel_1[Category],A219),"*PostDoc*")&gt;0,IF(INDEX(Personnel_1[Months],A219)*INDEX(Personnel_1[FTE],A219)&lt;6,$B$126,""),""),"")</f>
        <v/>
      </c>
      <c r="I219" s="225" t="str">
        <f>IFERROR(IF(COUNTIF(INDEX(Personnel_1[Category],A219),"*PostDoc*")&gt;0,IF(INDEX(Personnel_1[Months],A219)*INDEX(Personnel_1[FTE],A219)&gt;48,$B$127,""),""),"")</f>
        <v/>
      </c>
      <c r="J219" s="225" t="str">
        <f>IFERROR(IF(COUNTIF(INDEX(Personnel_1[Category],A219),"*Non-scientific*")&gt;0,IF(OR(IFERROR(MATCH("*PhD*",Personnel_1[Category],0),0)&gt;0,IFERROR(MATCH("*PostDoc*",Personnel_1[Category],0),0)&gt;0),"",$B$124),""),"")</f>
        <v/>
      </c>
      <c r="K219" s="225" t="str">
        <f>IFERROR(IF(COUNTIF(INDEX(Personnel_1[Category],A219),"*Non-scientific*")&gt;0,IF(Total_NSP&gt;100000,$B$129,""),""),"")</f>
        <v/>
      </c>
      <c r="L219" s="225" t="str">
        <f>IFERROR(IF(COUNTIF(INDEX(Personnel_1[Category],A219),"*Non-scientific*")&gt;0,IF(INDEX(Personnel_1[Months],A219)*INDEX(Personnel_1[FTE],A219)&lt;6,$B$130,""),""),"")</f>
        <v/>
      </c>
      <c r="M219" s="225" t="str">
        <f>IFERROR(IF(COUNTIF(INDEX(Personnel_1[Category],A219),"*Non-scientific*")&gt;0,IF(INDEX(Personnel_1[Months],A219)*INDEX(Personnel_1[FTE],A219)&gt;48,$B$131,""),""),"")</f>
        <v/>
      </c>
      <c r="N219" s="225" t="str">
        <f>IFERROR(IF(COUNTIF(INDEX(Personnel_1[Category],A219),"*Other scientific*")&gt;0,IF(OR(IFERROR(MATCH("*PhD*",Personnel_1[Category],0),0)&gt;0,IFERROR(MATCH("*PostDoc*",Personnel_1[Category],0),0)&gt;0),"",$B$132),""),"")</f>
        <v/>
      </c>
      <c r="O219" s="225" t="str">
        <f>IFERROR(IF(COUNTIF(INDEX(Personnel_1[Category],A219),"*Other scientific*")&gt;0,IF(Total_OSP&gt;100000,$B$133,""),""),"")</f>
        <v/>
      </c>
      <c r="P219" s="225" t="str">
        <f>IFERROR(IF(COUNTIF(INDEX(Personnel_1[Category],A219),"*Other scientific*")&gt;0,IF(INDEX(Personnel_1[Months],A219)*INDEX(Personnel_1[FTE],A219)&lt;6,$B$134,""),""),"")</f>
        <v/>
      </c>
      <c r="Q219" s="225" t="str">
        <f>IFERROR(IF(COUNTIF(INDEX(Personnel_1[Category],A219),"*Other scientific*")&gt;0,IF(INDEX(Personnel_1[Months],A219)*INDEX(Personnel_1[FTE],A219)&gt;48,$B$135,""),""),"")</f>
        <v/>
      </c>
      <c r="R219" s="225" t="str">
        <f>IFERROR(IF(COUNTIF(INDEX(Personnel_1[Category],A219),"*leave*")&gt;0,IF(Research_leave_FTE_months&gt;5,$B$136,""),""),"")</f>
        <v/>
      </c>
    </row>
    <row r="220" spans="1:18" outlineLevel="1" x14ac:dyDescent="0.25">
      <c r="A220">
        <v>63</v>
      </c>
      <c r="B220" t="str">
        <f t="shared" si="1"/>
        <v/>
      </c>
      <c r="C220" t="str">
        <f>IFERROR(IF(INDEX(Personnel_1[Months],A220)&gt;Max_project_duration,$B$121,""),"")</f>
        <v/>
      </c>
      <c r="D220" t="str">
        <f>IFERROR(IF(COUNTIF(INDEX(Personnel_1[Category],A220),"*PhD*")&gt;0,IF(INDEX(Personnel_1[Months],A220)*INDEX(Personnel_1[FTE],A220)&lt;48,$B$122,""),""),"")</f>
        <v/>
      </c>
      <c r="E220" t="str">
        <f>IFERROR(IF(COUNTIF(INDEX(Personnel_1[Category],A220),"*year*")&gt;0,IF(INDEX(Personnel_1[Months],A220)*INDEX(Personnel_1[FTE],A220)&lt;36,$B$123,""),""),"")</f>
        <v/>
      </c>
      <c r="F220" s="225" t="str">
        <f>IFERROR(IF(COUNTIF(INDEX(Personnel_1[Category],A220),"*PDEng*")&gt;0,IF(OR(IFERROR(MATCH("*PhD*",Personnel_1[Category],0),0)&gt;0,IFERROR(MATCH("*PostDoc*",Personnel_1[Category],0),0)&gt;0),"",$B$124),""),"")</f>
        <v/>
      </c>
      <c r="G220" s="225" t="str">
        <f>IFERROR(IF(COUNTIF(INDEX(Personnel_1[Category],A220),"*PDEng*")&gt;0,IF(INDEX(Personnel_1[Months],A220)*INDEX(Personnel_1[FTE],A220)&gt;24,$B$125,""),""),"")</f>
        <v/>
      </c>
      <c r="H220" s="225" t="str">
        <f>IFERROR(IF(COUNTIF(INDEX(Personnel_1[Category],A220),"*PostDoc*")&gt;0,IF(INDEX(Personnel_1[Months],A220)*INDEX(Personnel_1[FTE],A220)&lt;6,$B$126,""),""),"")</f>
        <v/>
      </c>
      <c r="I220" s="225" t="str">
        <f>IFERROR(IF(COUNTIF(INDEX(Personnel_1[Category],A220),"*PostDoc*")&gt;0,IF(INDEX(Personnel_1[Months],A220)*INDEX(Personnel_1[FTE],A220)&gt;48,$B$127,""),""),"")</f>
        <v/>
      </c>
      <c r="J220" s="225" t="str">
        <f>IFERROR(IF(COUNTIF(INDEX(Personnel_1[Category],A220),"*Non-scientific*")&gt;0,IF(OR(IFERROR(MATCH("*PhD*",Personnel_1[Category],0),0)&gt;0,IFERROR(MATCH("*PostDoc*",Personnel_1[Category],0),0)&gt;0),"",$B$124),""),"")</f>
        <v/>
      </c>
      <c r="K220" s="225" t="str">
        <f>IFERROR(IF(COUNTIF(INDEX(Personnel_1[Category],A220),"*Non-scientific*")&gt;0,IF(Total_NSP&gt;100000,$B$129,""),""),"")</f>
        <v/>
      </c>
      <c r="L220" s="225" t="str">
        <f>IFERROR(IF(COUNTIF(INDEX(Personnel_1[Category],A220),"*Non-scientific*")&gt;0,IF(INDEX(Personnel_1[Months],A220)*INDEX(Personnel_1[FTE],A220)&lt;6,$B$130,""),""),"")</f>
        <v/>
      </c>
      <c r="M220" s="225" t="str">
        <f>IFERROR(IF(COUNTIF(INDEX(Personnel_1[Category],A220),"*Non-scientific*")&gt;0,IF(INDEX(Personnel_1[Months],A220)*INDEX(Personnel_1[FTE],A220)&gt;48,$B$131,""),""),"")</f>
        <v/>
      </c>
      <c r="N220" s="225" t="str">
        <f>IFERROR(IF(COUNTIF(INDEX(Personnel_1[Category],A220),"*Other scientific*")&gt;0,IF(OR(IFERROR(MATCH("*PhD*",Personnel_1[Category],0),0)&gt;0,IFERROR(MATCH("*PostDoc*",Personnel_1[Category],0),0)&gt;0),"",$B$132),""),"")</f>
        <v/>
      </c>
      <c r="O220" s="225" t="str">
        <f>IFERROR(IF(COUNTIF(INDEX(Personnel_1[Category],A220),"*Other scientific*")&gt;0,IF(Total_OSP&gt;100000,$B$133,""),""),"")</f>
        <v/>
      </c>
      <c r="P220" s="225" t="str">
        <f>IFERROR(IF(COUNTIF(INDEX(Personnel_1[Category],A220),"*Other scientific*")&gt;0,IF(INDEX(Personnel_1[Months],A220)*INDEX(Personnel_1[FTE],A220)&lt;6,$B$134,""),""),"")</f>
        <v/>
      </c>
      <c r="Q220" s="225" t="str">
        <f>IFERROR(IF(COUNTIF(INDEX(Personnel_1[Category],A220),"*Other scientific*")&gt;0,IF(INDEX(Personnel_1[Months],A220)*INDEX(Personnel_1[FTE],A220)&gt;48,$B$135,""),""),"")</f>
        <v/>
      </c>
      <c r="R220" s="225" t="str">
        <f>IFERROR(IF(COUNTIF(INDEX(Personnel_1[Category],A220),"*leave*")&gt;0,IF(Research_leave_FTE_months&gt;5,$B$136,""),""),"")</f>
        <v/>
      </c>
    </row>
    <row r="221" spans="1:18" outlineLevel="1" x14ac:dyDescent="0.25">
      <c r="A221">
        <v>64</v>
      </c>
      <c r="B221" t="str">
        <f t="shared" si="1"/>
        <v/>
      </c>
      <c r="C221" t="str">
        <f>IFERROR(IF(INDEX(Personnel_1[Months],A221)&gt;Max_project_duration,$B$121,""),"")</f>
        <v/>
      </c>
      <c r="D221" t="str">
        <f>IFERROR(IF(COUNTIF(INDEX(Personnel_1[Category],A221),"*PhD*")&gt;0,IF(INDEX(Personnel_1[Months],A221)*INDEX(Personnel_1[FTE],A221)&lt;48,$B$122,""),""),"")</f>
        <v/>
      </c>
      <c r="E221" t="str">
        <f>IFERROR(IF(COUNTIF(INDEX(Personnel_1[Category],A221),"*year*")&gt;0,IF(INDEX(Personnel_1[Months],A221)*INDEX(Personnel_1[FTE],A221)&lt;36,$B$123,""),""),"")</f>
        <v/>
      </c>
      <c r="F221" s="225" t="str">
        <f>IFERROR(IF(COUNTIF(INDEX(Personnel_1[Category],A221),"*PDEng*")&gt;0,IF(OR(IFERROR(MATCH("*PhD*",Personnel_1[Category],0),0)&gt;0,IFERROR(MATCH("*PostDoc*",Personnel_1[Category],0),0)&gt;0),"",$B$124),""),"")</f>
        <v/>
      </c>
      <c r="G221" s="225" t="str">
        <f>IFERROR(IF(COUNTIF(INDEX(Personnel_1[Category],A221),"*PDEng*")&gt;0,IF(INDEX(Personnel_1[Months],A221)*INDEX(Personnel_1[FTE],A221)&gt;24,$B$125,""),""),"")</f>
        <v/>
      </c>
      <c r="H221" s="225" t="str">
        <f>IFERROR(IF(COUNTIF(INDEX(Personnel_1[Category],A221),"*PostDoc*")&gt;0,IF(INDEX(Personnel_1[Months],A221)*INDEX(Personnel_1[FTE],A221)&lt;6,$B$126,""),""),"")</f>
        <v/>
      </c>
      <c r="I221" s="225" t="str">
        <f>IFERROR(IF(COUNTIF(INDEX(Personnel_1[Category],A221),"*PostDoc*")&gt;0,IF(INDEX(Personnel_1[Months],A221)*INDEX(Personnel_1[FTE],A221)&gt;48,$B$127,""),""),"")</f>
        <v/>
      </c>
      <c r="J221" s="225" t="str">
        <f>IFERROR(IF(COUNTIF(INDEX(Personnel_1[Category],A221),"*Non-scientific*")&gt;0,IF(OR(IFERROR(MATCH("*PhD*",Personnel_1[Category],0),0)&gt;0,IFERROR(MATCH("*PostDoc*",Personnel_1[Category],0),0)&gt;0),"",$B$124),""),"")</f>
        <v/>
      </c>
      <c r="K221" s="225" t="str">
        <f>IFERROR(IF(COUNTIF(INDEX(Personnel_1[Category],A221),"*Non-scientific*")&gt;0,IF(Total_NSP&gt;100000,$B$129,""),""),"")</f>
        <v/>
      </c>
      <c r="L221" s="225" t="str">
        <f>IFERROR(IF(COUNTIF(INDEX(Personnel_1[Category],A221),"*Non-scientific*")&gt;0,IF(INDEX(Personnel_1[Months],A221)*INDEX(Personnel_1[FTE],A221)&lt;6,$B$130,""),""),"")</f>
        <v/>
      </c>
      <c r="M221" s="225" t="str">
        <f>IFERROR(IF(COUNTIF(INDEX(Personnel_1[Category],A221),"*Non-scientific*")&gt;0,IF(INDEX(Personnel_1[Months],A221)*INDEX(Personnel_1[FTE],A221)&gt;48,$B$131,""),""),"")</f>
        <v/>
      </c>
      <c r="N221" s="225" t="str">
        <f>IFERROR(IF(COUNTIF(INDEX(Personnel_1[Category],A221),"*Other scientific*")&gt;0,IF(OR(IFERROR(MATCH("*PhD*",Personnel_1[Category],0),0)&gt;0,IFERROR(MATCH("*PostDoc*",Personnel_1[Category],0),0)&gt;0),"",$B$132),""),"")</f>
        <v/>
      </c>
      <c r="O221" s="225" t="str">
        <f>IFERROR(IF(COUNTIF(INDEX(Personnel_1[Category],A221),"*Other scientific*")&gt;0,IF(Total_OSP&gt;100000,$B$133,""),""),"")</f>
        <v/>
      </c>
      <c r="P221" s="225" t="str">
        <f>IFERROR(IF(COUNTIF(INDEX(Personnel_1[Category],A221),"*Other scientific*")&gt;0,IF(INDEX(Personnel_1[Months],A221)*INDEX(Personnel_1[FTE],A221)&lt;6,$B$134,""),""),"")</f>
        <v/>
      </c>
      <c r="Q221" s="225" t="str">
        <f>IFERROR(IF(COUNTIF(INDEX(Personnel_1[Category],A221),"*Other scientific*")&gt;0,IF(INDEX(Personnel_1[Months],A221)*INDEX(Personnel_1[FTE],A221)&gt;48,$B$135,""),""),"")</f>
        <v/>
      </c>
      <c r="R221" s="225" t="str">
        <f>IFERROR(IF(COUNTIF(INDEX(Personnel_1[Category],A221),"*leave*")&gt;0,IF(Research_leave_FTE_months&gt;5,$B$136,""),""),"")</f>
        <v/>
      </c>
    </row>
    <row r="222" spans="1:18" outlineLevel="1" x14ac:dyDescent="0.25">
      <c r="A222">
        <v>65</v>
      </c>
      <c r="B222" t="str">
        <f t="shared" ref="B222:B253" si="2">C222&amp;D222&amp;E222&amp;F222&amp;G222&amp;H222&amp;I222&amp;J222&amp;K222&amp;L222&amp;M222&amp;N222&amp;O222&amp;P222&amp;Q222</f>
        <v/>
      </c>
      <c r="C222" t="str">
        <f>IFERROR(IF(INDEX(Personnel_1[Months],A222)&gt;Max_project_duration,$B$121,""),"")</f>
        <v/>
      </c>
      <c r="D222" t="str">
        <f>IFERROR(IF(COUNTIF(INDEX(Personnel_1[Category],A222),"*PhD*")&gt;0,IF(INDEX(Personnel_1[Months],A222)*INDEX(Personnel_1[FTE],A222)&lt;48,$B$122,""),""),"")</f>
        <v/>
      </c>
      <c r="E222" t="str">
        <f>IFERROR(IF(COUNTIF(INDEX(Personnel_1[Category],A222),"*year*")&gt;0,IF(INDEX(Personnel_1[Months],A222)*INDEX(Personnel_1[FTE],A222)&lt;36,$B$123,""),""),"")</f>
        <v/>
      </c>
      <c r="F222" s="225" t="str">
        <f>IFERROR(IF(COUNTIF(INDEX(Personnel_1[Category],A222),"*PDEng*")&gt;0,IF(OR(IFERROR(MATCH("*PhD*",Personnel_1[Category],0),0)&gt;0,IFERROR(MATCH("*PostDoc*",Personnel_1[Category],0),0)&gt;0),"",$B$124),""),"")</f>
        <v/>
      </c>
      <c r="G222" s="225" t="str">
        <f>IFERROR(IF(COUNTIF(INDEX(Personnel_1[Category],A222),"*PDEng*")&gt;0,IF(INDEX(Personnel_1[Months],A222)*INDEX(Personnel_1[FTE],A222)&gt;24,$B$125,""),""),"")</f>
        <v/>
      </c>
      <c r="H222" s="225" t="str">
        <f>IFERROR(IF(COUNTIF(INDEX(Personnel_1[Category],A222),"*PostDoc*")&gt;0,IF(INDEX(Personnel_1[Months],A222)*INDEX(Personnel_1[FTE],A222)&lt;6,$B$126,""),""),"")</f>
        <v/>
      </c>
      <c r="I222" s="225" t="str">
        <f>IFERROR(IF(COUNTIF(INDEX(Personnel_1[Category],A222),"*PostDoc*")&gt;0,IF(INDEX(Personnel_1[Months],A222)*INDEX(Personnel_1[FTE],A222)&gt;48,$B$127,""),""),"")</f>
        <v/>
      </c>
      <c r="J222" s="225" t="str">
        <f>IFERROR(IF(COUNTIF(INDEX(Personnel_1[Category],A222),"*Non-scientific*")&gt;0,IF(OR(IFERROR(MATCH("*PhD*",Personnel_1[Category],0),0)&gt;0,IFERROR(MATCH("*PostDoc*",Personnel_1[Category],0),0)&gt;0),"",$B$124),""),"")</f>
        <v/>
      </c>
      <c r="K222" s="225" t="str">
        <f>IFERROR(IF(COUNTIF(INDEX(Personnel_1[Category],A222),"*Non-scientific*")&gt;0,IF(Total_NSP&gt;100000,$B$129,""),""),"")</f>
        <v/>
      </c>
      <c r="L222" s="225" t="str">
        <f>IFERROR(IF(COUNTIF(INDEX(Personnel_1[Category],A222),"*Non-scientific*")&gt;0,IF(INDEX(Personnel_1[Months],A222)*INDEX(Personnel_1[FTE],A222)&lt;6,$B$130,""),""),"")</f>
        <v/>
      </c>
      <c r="M222" s="225" t="str">
        <f>IFERROR(IF(COUNTIF(INDEX(Personnel_1[Category],A222),"*Non-scientific*")&gt;0,IF(INDEX(Personnel_1[Months],A222)*INDEX(Personnel_1[FTE],A222)&gt;48,$B$131,""),""),"")</f>
        <v/>
      </c>
      <c r="N222" s="225" t="str">
        <f>IFERROR(IF(COUNTIF(INDEX(Personnel_1[Category],A222),"*Other scientific*")&gt;0,IF(OR(IFERROR(MATCH("*PhD*",Personnel_1[Category],0),0)&gt;0,IFERROR(MATCH("*PostDoc*",Personnel_1[Category],0),0)&gt;0),"",$B$132),""),"")</f>
        <v/>
      </c>
      <c r="O222" s="225" t="str">
        <f>IFERROR(IF(COUNTIF(INDEX(Personnel_1[Category],A222),"*Other scientific*")&gt;0,IF(Total_OSP&gt;100000,$B$133,""),""),"")</f>
        <v/>
      </c>
      <c r="P222" s="225" t="str">
        <f>IFERROR(IF(COUNTIF(INDEX(Personnel_1[Category],A222),"*Other scientific*")&gt;0,IF(INDEX(Personnel_1[Months],A222)*INDEX(Personnel_1[FTE],A222)&lt;6,$B$134,""),""),"")</f>
        <v/>
      </c>
      <c r="Q222" s="225" t="str">
        <f>IFERROR(IF(COUNTIF(INDEX(Personnel_1[Category],A222),"*Other scientific*")&gt;0,IF(INDEX(Personnel_1[Months],A222)*INDEX(Personnel_1[FTE],A222)&gt;48,$B$135,""),""),"")</f>
        <v/>
      </c>
      <c r="R222" s="225" t="str">
        <f>IFERROR(IF(COUNTIF(INDEX(Personnel_1[Category],A222),"*leave*")&gt;0,IF(Research_leave_FTE_months&gt;5,$B$136,""),""),"")</f>
        <v/>
      </c>
    </row>
    <row r="223" spans="1:18" outlineLevel="1" x14ac:dyDescent="0.25">
      <c r="A223">
        <v>66</v>
      </c>
      <c r="B223" t="str">
        <f t="shared" si="2"/>
        <v/>
      </c>
      <c r="C223" t="str">
        <f>IFERROR(IF(INDEX(Personnel_1[Months],A223)&gt;Max_project_duration,$B$121,""),"")</f>
        <v/>
      </c>
      <c r="D223" t="str">
        <f>IFERROR(IF(COUNTIF(INDEX(Personnel_1[Category],A223),"*PhD*")&gt;0,IF(INDEX(Personnel_1[Months],A223)*INDEX(Personnel_1[FTE],A223)&lt;48,$B$122,""),""),"")</f>
        <v/>
      </c>
      <c r="E223" t="str">
        <f>IFERROR(IF(COUNTIF(INDEX(Personnel_1[Category],A223),"*year*")&gt;0,IF(INDEX(Personnel_1[Months],A223)*INDEX(Personnel_1[FTE],A223)&lt;36,$B$123,""),""),"")</f>
        <v/>
      </c>
      <c r="F223" s="225" t="str">
        <f>IFERROR(IF(COUNTIF(INDEX(Personnel_1[Category],A223),"*PDEng*")&gt;0,IF(OR(IFERROR(MATCH("*PhD*",Personnel_1[Category],0),0)&gt;0,IFERROR(MATCH("*PostDoc*",Personnel_1[Category],0),0)&gt;0),"",$B$124),""),"")</f>
        <v/>
      </c>
      <c r="G223" s="225" t="str">
        <f>IFERROR(IF(COUNTIF(INDEX(Personnel_1[Category],A223),"*PDEng*")&gt;0,IF(INDEX(Personnel_1[Months],A223)*INDEX(Personnel_1[FTE],A223)&gt;24,$B$125,""),""),"")</f>
        <v/>
      </c>
      <c r="H223" s="225" t="str">
        <f>IFERROR(IF(COUNTIF(INDEX(Personnel_1[Category],A223),"*PostDoc*")&gt;0,IF(INDEX(Personnel_1[Months],A223)*INDEX(Personnel_1[FTE],A223)&lt;6,$B$126,""),""),"")</f>
        <v/>
      </c>
      <c r="I223" s="225" t="str">
        <f>IFERROR(IF(COUNTIF(INDEX(Personnel_1[Category],A223),"*PostDoc*")&gt;0,IF(INDEX(Personnel_1[Months],A223)*INDEX(Personnel_1[FTE],A223)&gt;48,$B$127,""),""),"")</f>
        <v/>
      </c>
      <c r="J223" s="225" t="str">
        <f>IFERROR(IF(COUNTIF(INDEX(Personnel_1[Category],A223),"*Non-scientific*")&gt;0,IF(OR(IFERROR(MATCH("*PhD*",Personnel_1[Category],0),0)&gt;0,IFERROR(MATCH("*PostDoc*",Personnel_1[Category],0),0)&gt;0),"",$B$124),""),"")</f>
        <v/>
      </c>
      <c r="K223" s="225" t="str">
        <f>IFERROR(IF(COUNTIF(INDEX(Personnel_1[Category],A223),"*Non-scientific*")&gt;0,IF(Total_NSP&gt;100000,$B$129,""),""),"")</f>
        <v/>
      </c>
      <c r="L223" s="225" t="str">
        <f>IFERROR(IF(COUNTIF(INDEX(Personnel_1[Category],A223),"*Non-scientific*")&gt;0,IF(INDEX(Personnel_1[Months],A223)*INDEX(Personnel_1[FTE],A223)&lt;6,$B$130,""),""),"")</f>
        <v/>
      </c>
      <c r="M223" s="225" t="str">
        <f>IFERROR(IF(COUNTIF(INDEX(Personnel_1[Category],A223),"*Non-scientific*")&gt;0,IF(INDEX(Personnel_1[Months],A223)*INDEX(Personnel_1[FTE],A223)&gt;48,$B$131,""),""),"")</f>
        <v/>
      </c>
      <c r="N223" s="225" t="str">
        <f>IFERROR(IF(COUNTIF(INDEX(Personnel_1[Category],A223),"*Other scientific*")&gt;0,IF(OR(IFERROR(MATCH("*PhD*",Personnel_1[Category],0),0)&gt;0,IFERROR(MATCH("*PostDoc*",Personnel_1[Category],0),0)&gt;0),"",$B$132),""),"")</f>
        <v/>
      </c>
      <c r="O223" s="225" t="str">
        <f>IFERROR(IF(COUNTIF(INDEX(Personnel_1[Category],A223),"*Other scientific*")&gt;0,IF(Total_OSP&gt;100000,$B$133,""),""),"")</f>
        <v/>
      </c>
      <c r="P223" s="225" t="str">
        <f>IFERROR(IF(COUNTIF(INDEX(Personnel_1[Category],A223),"*Other scientific*")&gt;0,IF(INDEX(Personnel_1[Months],A223)*INDEX(Personnel_1[FTE],A223)&lt;6,$B$134,""),""),"")</f>
        <v/>
      </c>
      <c r="Q223" s="225" t="str">
        <f>IFERROR(IF(COUNTIF(INDEX(Personnel_1[Category],A223),"*Other scientific*")&gt;0,IF(INDEX(Personnel_1[Months],A223)*INDEX(Personnel_1[FTE],A223)&gt;48,$B$135,""),""),"")</f>
        <v/>
      </c>
      <c r="R223" s="225" t="str">
        <f>IFERROR(IF(COUNTIF(INDEX(Personnel_1[Category],A223),"*leave*")&gt;0,IF(Research_leave_FTE_months&gt;5,$B$136,""),""),"")</f>
        <v/>
      </c>
    </row>
    <row r="224" spans="1:18" outlineLevel="1" x14ac:dyDescent="0.25">
      <c r="A224">
        <v>67</v>
      </c>
      <c r="B224" t="str">
        <f t="shared" si="2"/>
        <v/>
      </c>
      <c r="C224" t="str">
        <f>IFERROR(IF(INDEX(Personnel_1[Months],A224)&gt;Max_project_duration,$B$121,""),"")</f>
        <v/>
      </c>
      <c r="D224" t="str">
        <f>IFERROR(IF(COUNTIF(INDEX(Personnel_1[Category],A224),"*PhD*")&gt;0,IF(INDEX(Personnel_1[Months],A224)*INDEX(Personnel_1[FTE],A224)&lt;48,$B$122,""),""),"")</f>
        <v/>
      </c>
      <c r="E224" t="str">
        <f>IFERROR(IF(COUNTIF(INDEX(Personnel_1[Category],A224),"*year*")&gt;0,IF(INDEX(Personnel_1[Months],A224)*INDEX(Personnel_1[FTE],A224)&lt;36,$B$123,""),""),"")</f>
        <v/>
      </c>
      <c r="F224" s="225" t="str">
        <f>IFERROR(IF(COUNTIF(INDEX(Personnel_1[Category],A224),"*PDEng*")&gt;0,IF(OR(IFERROR(MATCH("*PhD*",Personnel_1[Category],0),0)&gt;0,IFERROR(MATCH("*PostDoc*",Personnel_1[Category],0),0)&gt;0),"",$B$124),""),"")</f>
        <v/>
      </c>
      <c r="G224" s="225" t="str">
        <f>IFERROR(IF(COUNTIF(INDEX(Personnel_1[Category],A224),"*PDEng*")&gt;0,IF(INDEX(Personnel_1[Months],A224)*INDEX(Personnel_1[FTE],A224)&gt;24,$B$125,""),""),"")</f>
        <v/>
      </c>
      <c r="H224" s="225" t="str">
        <f>IFERROR(IF(COUNTIF(INDEX(Personnel_1[Category],A224),"*PostDoc*")&gt;0,IF(INDEX(Personnel_1[Months],A224)*INDEX(Personnel_1[FTE],A224)&lt;6,$B$126,""),""),"")</f>
        <v/>
      </c>
      <c r="I224" s="225" t="str">
        <f>IFERROR(IF(COUNTIF(INDEX(Personnel_1[Category],A224),"*PostDoc*")&gt;0,IF(INDEX(Personnel_1[Months],A224)*INDEX(Personnel_1[FTE],A224)&gt;48,$B$127,""),""),"")</f>
        <v/>
      </c>
      <c r="J224" s="225" t="str">
        <f>IFERROR(IF(COUNTIF(INDEX(Personnel_1[Category],A224),"*Non-scientific*")&gt;0,IF(OR(IFERROR(MATCH("*PhD*",Personnel_1[Category],0),0)&gt;0,IFERROR(MATCH("*PostDoc*",Personnel_1[Category],0),0)&gt;0),"",$B$124),""),"")</f>
        <v/>
      </c>
      <c r="K224" s="225" t="str">
        <f>IFERROR(IF(COUNTIF(INDEX(Personnel_1[Category],A224),"*Non-scientific*")&gt;0,IF(Total_NSP&gt;100000,$B$129,""),""),"")</f>
        <v/>
      </c>
      <c r="L224" s="225" t="str">
        <f>IFERROR(IF(COUNTIF(INDEX(Personnel_1[Category],A224),"*Non-scientific*")&gt;0,IF(INDEX(Personnel_1[Months],A224)*INDEX(Personnel_1[FTE],A224)&lt;6,$B$130,""),""),"")</f>
        <v/>
      </c>
      <c r="M224" s="225" t="str">
        <f>IFERROR(IF(COUNTIF(INDEX(Personnel_1[Category],A224),"*Non-scientific*")&gt;0,IF(INDEX(Personnel_1[Months],A224)*INDEX(Personnel_1[FTE],A224)&gt;48,$B$131,""),""),"")</f>
        <v/>
      </c>
      <c r="N224" s="225" t="str">
        <f>IFERROR(IF(COUNTIF(INDEX(Personnel_1[Category],A224),"*Other scientific*")&gt;0,IF(OR(IFERROR(MATCH("*PhD*",Personnel_1[Category],0),0)&gt;0,IFERROR(MATCH("*PostDoc*",Personnel_1[Category],0),0)&gt;0),"",$B$132),""),"")</f>
        <v/>
      </c>
      <c r="O224" s="225" t="str">
        <f>IFERROR(IF(COUNTIF(INDEX(Personnel_1[Category],A224),"*Other scientific*")&gt;0,IF(Total_OSP&gt;100000,$B$133,""),""),"")</f>
        <v/>
      </c>
      <c r="P224" s="225" t="str">
        <f>IFERROR(IF(COUNTIF(INDEX(Personnel_1[Category],A224),"*Other scientific*")&gt;0,IF(INDEX(Personnel_1[Months],A224)*INDEX(Personnel_1[FTE],A224)&lt;6,$B$134,""),""),"")</f>
        <v/>
      </c>
      <c r="Q224" s="225" t="str">
        <f>IFERROR(IF(COUNTIF(INDEX(Personnel_1[Category],A224),"*Other scientific*")&gt;0,IF(INDEX(Personnel_1[Months],A224)*INDEX(Personnel_1[FTE],A224)&gt;48,$B$135,""),""),"")</f>
        <v/>
      </c>
      <c r="R224" s="225" t="str">
        <f>IFERROR(IF(COUNTIF(INDEX(Personnel_1[Category],A224),"*leave*")&gt;0,IF(Research_leave_FTE_months&gt;5,$B$136,""),""),"")</f>
        <v/>
      </c>
    </row>
    <row r="225" spans="1:18" outlineLevel="1" x14ac:dyDescent="0.25">
      <c r="A225">
        <v>68</v>
      </c>
      <c r="B225" t="str">
        <f t="shared" si="2"/>
        <v/>
      </c>
      <c r="C225" t="str">
        <f>IFERROR(IF(INDEX(Personnel_1[Months],A225)&gt;Max_project_duration,$B$121,""),"")</f>
        <v/>
      </c>
      <c r="D225" t="str">
        <f>IFERROR(IF(COUNTIF(INDEX(Personnel_1[Category],A225),"*PhD*")&gt;0,IF(INDEX(Personnel_1[Months],A225)*INDEX(Personnel_1[FTE],A225)&lt;48,$B$122,""),""),"")</f>
        <v/>
      </c>
      <c r="E225" t="str">
        <f>IFERROR(IF(COUNTIF(INDEX(Personnel_1[Category],A225),"*year*")&gt;0,IF(INDEX(Personnel_1[Months],A225)*INDEX(Personnel_1[FTE],A225)&lt;36,$B$123,""),""),"")</f>
        <v/>
      </c>
      <c r="F225" s="225" t="str">
        <f>IFERROR(IF(COUNTIF(INDEX(Personnel_1[Category],A225),"*PDEng*")&gt;0,IF(OR(IFERROR(MATCH("*PhD*",Personnel_1[Category],0),0)&gt;0,IFERROR(MATCH("*PostDoc*",Personnel_1[Category],0),0)&gt;0),"",$B$124),""),"")</f>
        <v/>
      </c>
      <c r="G225" s="225" t="str">
        <f>IFERROR(IF(COUNTIF(INDEX(Personnel_1[Category],A225),"*PDEng*")&gt;0,IF(INDEX(Personnel_1[Months],A225)*INDEX(Personnel_1[FTE],A225)&gt;24,$B$125,""),""),"")</f>
        <v/>
      </c>
      <c r="H225" s="225" t="str">
        <f>IFERROR(IF(COUNTIF(INDEX(Personnel_1[Category],A225),"*PostDoc*")&gt;0,IF(INDEX(Personnel_1[Months],A225)*INDEX(Personnel_1[FTE],A225)&lt;6,$B$126,""),""),"")</f>
        <v/>
      </c>
      <c r="I225" s="225" t="str">
        <f>IFERROR(IF(COUNTIF(INDEX(Personnel_1[Category],A225),"*PostDoc*")&gt;0,IF(INDEX(Personnel_1[Months],A225)*INDEX(Personnel_1[FTE],A225)&gt;48,$B$127,""),""),"")</f>
        <v/>
      </c>
      <c r="J225" s="225" t="str">
        <f>IFERROR(IF(COUNTIF(INDEX(Personnel_1[Category],A225),"*Non-scientific*")&gt;0,IF(OR(IFERROR(MATCH("*PhD*",Personnel_1[Category],0),0)&gt;0,IFERROR(MATCH("*PostDoc*",Personnel_1[Category],0),0)&gt;0),"",$B$124),""),"")</f>
        <v/>
      </c>
      <c r="K225" s="225" t="str">
        <f>IFERROR(IF(COUNTIF(INDEX(Personnel_1[Category],A225),"*Non-scientific*")&gt;0,IF(Total_NSP&gt;100000,$B$129,""),""),"")</f>
        <v/>
      </c>
      <c r="L225" s="225" t="str">
        <f>IFERROR(IF(COUNTIF(INDEX(Personnel_1[Category],A225),"*Non-scientific*")&gt;0,IF(INDEX(Personnel_1[Months],A225)*INDEX(Personnel_1[FTE],A225)&lt;6,$B$130,""),""),"")</f>
        <v/>
      </c>
      <c r="M225" s="225" t="str">
        <f>IFERROR(IF(COUNTIF(INDEX(Personnel_1[Category],A225),"*Non-scientific*")&gt;0,IF(INDEX(Personnel_1[Months],A225)*INDEX(Personnel_1[FTE],A225)&gt;48,$B$131,""),""),"")</f>
        <v/>
      </c>
      <c r="N225" s="225" t="str">
        <f>IFERROR(IF(COUNTIF(INDEX(Personnel_1[Category],A225),"*Other scientific*")&gt;0,IF(OR(IFERROR(MATCH("*PhD*",Personnel_1[Category],0),0)&gt;0,IFERROR(MATCH("*PostDoc*",Personnel_1[Category],0),0)&gt;0),"",$B$132),""),"")</f>
        <v/>
      </c>
      <c r="O225" s="225" t="str">
        <f>IFERROR(IF(COUNTIF(INDEX(Personnel_1[Category],A225),"*Other scientific*")&gt;0,IF(Total_OSP&gt;100000,$B$133,""),""),"")</f>
        <v/>
      </c>
      <c r="P225" s="225" t="str">
        <f>IFERROR(IF(COUNTIF(INDEX(Personnel_1[Category],A225),"*Other scientific*")&gt;0,IF(INDEX(Personnel_1[Months],A225)*INDEX(Personnel_1[FTE],A225)&lt;6,$B$134,""),""),"")</f>
        <v/>
      </c>
      <c r="Q225" s="225" t="str">
        <f>IFERROR(IF(COUNTIF(INDEX(Personnel_1[Category],A225),"*Other scientific*")&gt;0,IF(INDEX(Personnel_1[Months],A225)*INDEX(Personnel_1[FTE],A225)&gt;48,$B$135,""),""),"")</f>
        <v/>
      </c>
      <c r="R225" s="225" t="str">
        <f>IFERROR(IF(COUNTIF(INDEX(Personnel_1[Category],A225),"*leave*")&gt;0,IF(Research_leave_FTE_months&gt;5,$B$136,""),""),"")</f>
        <v/>
      </c>
    </row>
    <row r="226" spans="1:18" outlineLevel="1" x14ac:dyDescent="0.25">
      <c r="A226">
        <v>69</v>
      </c>
      <c r="B226" t="str">
        <f t="shared" si="2"/>
        <v/>
      </c>
      <c r="C226" t="str">
        <f>IFERROR(IF(INDEX(Personnel_1[Months],A226)&gt;Max_project_duration,$B$121,""),"")</f>
        <v/>
      </c>
      <c r="D226" t="str">
        <f>IFERROR(IF(COUNTIF(INDEX(Personnel_1[Category],A226),"*PhD*")&gt;0,IF(INDEX(Personnel_1[Months],A226)*INDEX(Personnel_1[FTE],A226)&lt;48,$B$122,""),""),"")</f>
        <v/>
      </c>
      <c r="E226" t="str">
        <f>IFERROR(IF(COUNTIF(INDEX(Personnel_1[Category],A226),"*year*")&gt;0,IF(INDEX(Personnel_1[Months],A226)*INDEX(Personnel_1[FTE],A226)&lt;36,$B$123,""),""),"")</f>
        <v/>
      </c>
      <c r="F226" s="225" t="str">
        <f>IFERROR(IF(COUNTIF(INDEX(Personnel_1[Category],A226),"*PDEng*")&gt;0,IF(OR(IFERROR(MATCH("*PhD*",Personnel_1[Category],0),0)&gt;0,IFERROR(MATCH("*PostDoc*",Personnel_1[Category],0),0)&gt;0),"",$B$124),""),"")</f>
        <v/>
      </c>
      <c r="G226" s="225" t="str">
        <f>IFERROR(IF(COUNTIF(INDEX(Personnel_1[Category],A226),"*PDEng*")&gt;0,IF(INDEX(Personnel_1[Months],A226)*INDEX(Personnel_1[FTE],A226)&gt;24,$B$125,""),""),"")</f>
        <v/>
      </c>
      <c r="H226" s="225" t="str">
        <f>IFERROR(IF(COUNTIF(INDEX(Personnel_1[Category],A226),"*PostDoc*")&gt;0,IF(INDEX(Personnel_1[Months],A226)*INDEX(Personnel_1[FTE],A226)&lt;6,$B$126,""),""),"")</f>
        <v/>
      </c>
      <c r="I226" s="225" t="str">
        <f>IFERROR(IF(COUNTIF(INDEX(Personnel_1[Category],A226),"*PostDoc*")&gt;0,IF(INDEX(Personnel_1[Months],A226)*INDEX(Personnel_1[FTE],A226)&gt;48,$B$127,""),""),"")</f>
        <v/>
      </c>
      <c r="J226" s="225" t="str">
        <f>IFERROR(IF(COUNTIF(INDEX(Personnel_1[Category],A226),"*Non-scientific*")&gt;0,IF(OR(IFERROR(MATCH("*PhD*",Personnel_1[Category],0),0)&gt;0,IFERROR(MATCH("*PostDoc*",Personnel_1[Category],0),0)&gt;0),"",$B$124),""),"")</f>
        <v/>
      </c>
      <c r="K226" s="225" t="str">
        <f>IFERROR(IF(COUNTIF(INDEX(Personnel_1[Category],A226),"*Non-scientific*")&gt;0,IF(Total_NSP&gt;100000,$B$129,""),""),"")</f>
        <v/>
      </c>
      <c r="L226" s="225" t="str">
        <f>IFERROR(IF(COUNTIF(INDEX(Personnel_1[Category],A226),"*Non-scientific*")&gt;0,IF(INDEX(Personnel_1[Months],A226)*INDEX(Personnel_1[FTE],A226)&lt;6,$B$130,""),""),"")</f>
        <v/>
      </c>
      <c r="M226" s="225" t="str">
        <f>IFERROR(IF(COUNTIF(INDEX(Personnel_1[Category],A226),"*Non-scientific*")&gt;0,IF(INDEX(Personnel_1[Months],A226)*INDEX(Personnel_1[FTE],A226)&gt;48,$B$131,""),""),"")</f>
        <v/>
      </c>
      <c r="N226" s="225" t="str">
        <f>IFERROR(IF(COUNTIF(INDEX(Personnel_1[Category],A226),"*Other scientific*")&gt;0,IF(OR(IFERROR(MATCH("*PhD*",Personnel_1[Category],0),0)&gt;0,IFERROR(MATCH("*PostDoc*",Personnel_1[Category],0),0)&gt;0),"",$B$132),""),"")</f>
        <v/>
      </c>
      <c r="O226" s="225" t="str">
        <f>IFERROR(IF(COUNTIF(INDEX(Personnel_1[Category],A226),"*Other scientific*")&gt;0,IF(Total_OSP&gt;100000,$B$133,""),""),"")</f>
        <v/>
      </c>
      <c r="P226" s="225" t="str">
        <f>IFERROR(IF(COUNTIF(INDEX(Personnel_1[Category],A226),"*Other scientific*")&gt;0,IF(INDEX(Personnel_1[Months],A226)*INDEX(Personnel_1[FTE],A226)&lt;6,$B$134,""),""),"")</f>
        <v/>
      </c>
      <c r="Q226" s="225" t="str">
        <f>IFERROR(IF(COUNTIF(INDEX(Personnel_1[Category],A226),"*Other scientific*")&gt;0,IF(INDEX(Personnel_1[Months],A226)*INDEX(Personnel_1[FTE],A226)&gt;48,$B$135,""),""),"")</f>
        <v/>
      </c>
      <c r="R226" s="225" t="str">
        <f>IFERROR(IF(COUNTIF(INDEX(Personnel_1[Category],A226),"*leave*")&gt;0,IF(Research_leave_FTE_months&gt;5,$B$136,""),""),"")</f>
        <v/>
      </c>
    </row>
    <row r="227" spans="1:18" outlineLevel="1" x14ac:dyDescent="0.25">
      <c r="A227">
        <v>70</v>
      </c>
      <c r="B227" t="str">
        <f t="shared" si="2"/>
        <v/>
      </c>
      <c r="C227" t="str">
        <f>IFERROR(IF(INDEX(Personnel_1[Months],A227)&gt;Max_project_duration,$B$121,""),"")</f>
        <v/>
      </c>
      <c r="D227" t="str">
        <f>IFERROR(IF(COUNTIF(INDEX(Personnel_1[Category],A227),"*PhD*")&gt;0,IF(INDEX(Personnel_1[Months],A227)*INDEX(Personnel_1[FTE],A227)&lt;48,$B$122,""),""),"")</f>
        <v/>
      </c>
      <c r="E227" t="str">
        <f>IFERROR(IF(COUNTIF(INDEX(Personnel_1[Category],A227),"*year*")&gt;0,IF(INDEX(Personnel_1[Months],A227)*INDEX(Personnel_1[FTE],A227)&lt;36,$B$123,""),""),"")</f>
        <v/>
      </c>
      <c r="F227" s="225" t="str">
        <f>IFERROR(IF(COUNTIF(INDEX(Personnel_1[Category],A227),"*PDEng*")&gt;0,IF(OR(IFERROR(MATCH("*PhD*",Personnel_1[Category],0),0)&gt;0,IFERROR(MATCH("*PostDoc*",Personnel_1[Category],0),0)&gt;0),"",$B$124),""),"")</f>
        <v/>
      </c>
      <c r="G227" s="225" t="str">
        <f>IFERROR(IF(COUNTIF(INDEX(Personnel_1[Category],A227),"*PDEng*")&gt;0,IF(INDEX(Personnel_1[Months],A227)*INDEX(Personnel_1[FTE],A227)&gt;24,$B$125,""),""),"")</f>
        <v/>
      </c>
      <c r="H227" s="225" t="str">
        <f>IFERROR(IF(COUNTIF(INDEX(Personnel_1[Category],A227),"*PostDoc*")&gt;0,IF(INDEX(Personnel_1[Months],A227)*INDEX(Personnel_1[FTE],A227)&lt;6,$B$126,""),""),"")</f>
        <v/>
      </c>
      <c r="I227" s="225" t="str">
        <f>IFERROR(IF(COUNTIF(INDEX(Personnel_1[Category],A227),"*PostDoc*")&gt;0,IF(INDEX(Personnel_1[Months],A227)*INDEX(Personnel_1[FTE],A227)&gt;48,$B$127,""),""),"")</f>
        <v/>
      </c>
      <c r="J227" s="225" t="str">
        <f>IFERROR(IF(COUNTIF(INDEX(Personnel_1[Category],A227),"*Non-scientific*")&gt;0,IF(OR(IFERROR(MATCH("*PhD*",Personnel_1[Category],0),0)&gt;0,IFERROR(MATCH("*PostDoc*",Personnel_1[Category],0),0)&gt;0),"",$B$124),""),"")</f>
        <v/>
      </c>
      <c r="K227" s="225" t="str">
        <f>IFERROR(IF(COUNTIF(INDEX(Personnel_1[Category],A227),"*Non-scientific*")&gt;0,IF(Total_NSP&gt;100000,$B$129,""),""),"")</f>
        <v/>
      </c>
      <c r="L227" s="225" t="str">
        <f>IFERROR(IF(COUNTIF(INDEX(Personnel_1[Category],A227),"*Non-scientific*")&gt;0,IF(INDEX(Personnel_1[Months],A227)*INDEX(Personnel_1[FTE],A227)&lt;6,$B$130,""),""),"")</f>
        <v/>
      </c>
      <c r="M227" s="225" t="str">
        <f>IFERROR(IF(COUNTIF(INDEX(Personnel_1[Category],A227),"*Non-scientific*")&gt;0,IF(INDEX(Personnel_1[Months],A227)*INDEX(Personnel_1[FTE],A227)&gt;48,$B$131,""),""),"")</f>
        <v/>
      </c>
      <c r="N227" s="225" t="str">
        <f>IFERROR(IF(COUNTIF(INDEX(Personnel_1[Category],A227),"*Other scientific*")&gt;0,IF(OR(IFERROR(MATCH("*PhD*",Personnel_1[Category],0),0)&gt;0,IFERROR(MATCH("*PostDoc*",Personnel_1[Category],0),0)&gt;0),"",$B$132),""),"")</f>
        <v/>
      </c>
      <c r="O227" s="225" t="str">
        <f>IFERROR(IF(COUNTIF(INDEX(Personnel_1[Category],A227),"*Other scientific*")&gt;0,IF(Total_OSP&gt;100000,$B$133,""),""),"")</f>
        <v/>
      </c>
      <c r="P227" s="225" t="str">
        <f>IFERROR(IF(COUNTIF(INDEX(Personnel_1[Category],A227),"*Other scientific*")&gt;0,IF(INDEX(Personnel_1[Months],A227)*INDEX(Personnel_1[FTE],A227)&lt;6,$B$134,""),""),"")</f>
        <v/>
      </c>
      <c r="Q227" s="225" t="str">
        <f>IFERROR(IF(COUNTIF(INDEX(Personnel_1[Category],A227),"*Other scientific*")&gt;0,IF(INDEX(Personnel_1[Months],A227)*INDEX(Personnel_1[FTE],A227)&gt;48,$B$135,""),""),"")</f>
        <v/>
      </c>
      <c r="R227" s="225" t="str">
        <f>IFERROR(IF(COUNTIF(INDEX(Personnel_1[Category],A227),"*leave*")&gt;0,IF(Research_leave_FTE_months&gt;5,$B$136,""),""),"")</f>
        <v/>
      </c>
    </row>
    <row r="228" spans="1:18" outlineLevel="1" x14ac:dyDescent="0.25">
      <c r="A228">
        <v>71</v>
      </c>
      <c r="B228" t="str">
        <f t="shared" si="2"/>
        <v/>
      </c>
      <c r="C228" t="str">
        <f>IFERROR(IF(INDEX(Personnel_1[Months],A228)&gt;Max_project_duration,$B$121,""),"")</f>
        <v/>
      </c>
      <c r="D228" t="str">
        <f>IFERROR(IF(COUNTIF(INDEX(Personnel_1[Category],A228),"*PhD*")&gt;0,IF(INDEX(Personnel_1[Months],A228)*INDEX(Personnel_1[FTE],A228)&lt;48,$B$122,""),""),"")</f>
        <v/>
      </c>
      <c r="E228" t="str">
        <f>IFERROR(IF(COUNTIF(INDEX(Personnel_1[Category],A228),"*year*")&gt;0,IF(INDEX(Personnel_1[Months],A228)*INDEX(Personnel_1[FTE],A228)&lt;36,$B$123,""),""),"")</f>
        <v/>
      </c>
      <c r="F228" s="225" t="str">
        <f>IFERROR(IF(COUNTIF(INDEX(Personnel_1[Category],A228),"*PDEng*")&gt;0,IF(OR(IFERROR(MATCH("*PhD*",Personnel_1[Category],0),0)&gt;0,IFERROR(MATCH("*PostDoc*",Personnel_1[Category],0),0)&gt;0),"",$B$124),""),"")</f>
        <v/>
      </c>
      <c r="G228" s="225" t="str">
        <f>IFERROR(IF(COUNTIF(INDEX(Personnel_1[Category],A228),"*PDEng*")&gt;0,IF(INDEX(Personnel_1[Months],A228)*INDEX(Personnel_1[FTE],A228)&gt;24,$B$125,""),""),"")</f>
        <v/>
      </c>
      <c r="H228" s="225" t="str">
        <f>IFERROR(IF(COUNTIF(INDEX(Personnel_1[Category],A228),"*PostDoc*")&gt;0,IF(INDEX(Personnel_1[Months],A228)*INDEX(Personnel_1[FTE],A228)&lt;6,$B$126,""),""),"")</f>
        <v/>
      </c>
      <c r="I228" s="225" t="str">
        <f>IFERROR(IF(COUNTIF(INDEX(Personnel_1[Category],A228),"*PostDoc*")&gt;0,IF(INDEX(Personnel_1[Months],A228)*INDEX(Personnel_1[FTE],A228)&gt;48,$B$127,""),""),"")</f>
        <v/>
      </c>
      <c r="J228" s="225" t="str">
        <f>IFERROR(IF(COUNTIF(INDEX(Personnel_1[Category],A228),"*Non-scientific*")&gt;0,IF(OR(IFERROR(MATCH("*PhD*",Personnel_1[Category],0),0)&gt;0,IFERROR(MATCH("*PostDoc*",Personnel_1[Category],0),0)&gt;0),"",$B$124),""),"")</f>
        <v/>
      </c>
      <c r="K228" s="225" t="str">
        <f>IFERROR(IF(COUNTIF(INDEX(Personnel_1[Category],A228),"*Non-scientific*")&gt;0,IF(Total_NSP&gt;100000,$B$129,""),""),"")</f>
        <v/>
      </c>
      <c r="L228" s="225" t="str">
        <f>IFERROR(IF(COUNTIF(INDEX(Personnel_1[Category],A228),"*Non-scientific*")&gt;0,IF(INDEX(Personnel_1[Months],A228)*INDEX(Personnel_1[FTE],A228)&lt;6,$B$130,""),""),"")</f>
        <v/>
      </c>
      <c r="M228" s="225" t="str">
        <f>IFERROR(IF(COUNTIF(INDEX(Personnel_1[Category],A228),"*Non-scientific*")&gt;0,IF(INDEX(Personnel_1[Months],A228)*INDEX(Personnel_1[FTE],A228)&gt;48,$B$131,""),""),"")</f>
        <v/>
      </c>
      <c r="N228" s="225" t="str">
        <f>IFERROR(IF(COUNTIF(INDEX(Personnel_1[Category],A228),"*Other scientific*")&gt;0,IF(OR(IFERROR(MATCH("*PhD*",Personnel_1[Category],0),0)&gt;0,IFERROR(MATCH("*PostDoc*",Personnel_1[Category],0),0)&gt;0),"",$B$132),""),"")</f>
        <v/>
      </c>
      <c r="O228" s="225" t="str">
        <f>IFERROR(IF(COUNTIF(INDEX(Personnel_1[Category],A228),"*Other scientific*")&gt;0,IF(Total_OSP&gt;100000,$B$133,""),""),"")</f>
        <v/>
      </c>
      <c r="P228" s="225" t="str">
        <f>IFERROR(IF(COUNTIF(INDEX(Personnel_1[Category],A228),"*Other scientific*")&gt;0,IF(INDEX(Personnel_1[Months],A228)*INDEX(Personnel_1[FTE],A228)&lt;6,$B$134,""),""),"")</f>
        <v/>
      </c>
      <c r="Q228" s="225" t="str">
        <f>IFERROR(IF(COUNTIF(INDEX(Personnel_1[Category],A228),"*Other scientific*")&gt;0,IF(INDEX(Personnel_1[Months],A228)*INDEX(Personnel_1[FTE],A228)&gt;48,$B$135,""),""),"")</f>
        <v/>
      </c>
      <c r="R228" s="225" t="str">
        <f>IFERROR(IF(COUNTIF(INDEX(Personnel_1[Category],A228),"*leave*")&gt;0,IF(Research_leave_FTE_months&gt;5,$B$136,""),""),"")</f>
        <v/>
      </c>
    </row>
    <row r="229" spans="1:18" outlineLevel="1" x14ac:dyDescent="0.25">
      <c r="A229">
        <v>72</v>
      </c>
      <c r="B229" t="str">
        <f t="shared" si="2"/>
        <v/>
      </c>
      <c r="C229" t="str">
        <f>IFERROR(IF(INDEX(Personnel_1[Months],A229)&gt;Max_project_duration,$B$121,""),"")</f>
        <v/>
      </c>
      <c r="D229" t="str">
        <f>IFERROR(IF(COUNTIF(INDEX(Personnel_1[Category],A229),"*PhD*")&gt;0,IF(INDEX(Personnel_1[Months],A229)*INDEX(Personnel_1[FTE],A229)&lt;48,$B$122,""),""),"")</f>
        <v/>
      </c>
      <c r="E229" t="str">
        <f>IFERROR(IF(COUNTIF(INDEX(Personnel_1[Category],A229),"*year*")&gt;0,IF(INDEX(Personnel_1[Months],A229)*INDEX(Personnel_1[FTE],A229)&lt;36,$B$123,""),""),"")</f>
        <v/>
      </c>
      <c r="F229" s="225" t="str">
        <f>IFERROR(IF(COUNTIF(INDEX(Personnel_1[Category],A229),"*PDEng*")&gt;0,IF(OR(IFERROR(MATCH("*PhD*",Personnel_1[Category],0),0)&gt;0,IFERROR(MATCH("*PostDoc*",Personnel_1[Category],0),0)&gt;0),"",$B$124),""),"")</f>
        <v/>
      </c>
      <c r="G229" s="225" t="str">
        <f>IFERROR(IF(COUNTIF(INDEX(Personnel_1[Category],A229),"*PDEng*")&gt;0,IF(INDEX(Personnel_1[Months],A229)*INDEX(Personnel_1[FTE],A229)&gt;24,$B$125,""),""),"")</f>
        <v/>
      </c>
      <c r="H229" s="225" t="str">
        <f>IFERROR(IF(COUNTIF(INDEX(Personnel_1[Category],A229),"*PostDoc*")&gt;0,IF(INDEX(Personnel_1[Months],A229)*INDEX(Personnel_1[FTE],A229)&lt;6,$B$126,""),""),"")</f>
        <v/>
      </c>
      <c r="I229" s="225" t="str">
        <f>IFERROR(IF(COUNTIF(INDEX(Personnel_1[Category],A229),"*PostDoc*")&gt;0,IF(INDEX(Personnel_1[Months],A229)*INDEX(Personnel_1[FTE],A229)&gt;48,$B$127,""),""),"")</f>
        <v/>
      </c>
      <c r="J229" s="225" t="str">
        <f>IFERROR(IF(COUNTIF(INDEX(Personnel_1[Category],A229),"*Non-scientific*")&gt;0,IF(OR(IFERROR(MATCH("*PhD*",Personnel_1[Category],0),0)&gt;0,IFERROR(MATCH("*PostDoc*",Personnel_1[Category],0),0)&gt;0),"",$B$124),""),"")</f>
        <v/>
      </c>
      <c r="K229" s="225" t="str">
        <f>IFERROR(IF(COUNTIF(INDEX(Personnel_1[Category],A229),"*Non-scientific*")&gt;0,IF(Total_NSP&gt;100000,$B$129,""),""),"")</f>
        <v/>
      </c>
      <c r="L229" s="225" t="str">
        <f>IFERROR(IF(COUNTIF(INDEX(Personnel_1[Category],A229),"*Non-scientific*")&gt;0,IF(INDEX(Personnel_1[Months],A229)*INDEX(Personnel_1[FTE],A229)&lt;6,$B$130,""),""),"")</f>
        <v/>
      </c>
      <c r="M229" s="225" t="str">
        <f>IFERROR(IF(COUNTIF(INDEX(Personnel_1[Category],A229),"*Non-scientific*")&gt;0,IF(INDEX(Personnel_1[Months],A229)*INDEX(Personnel_1[FTE],A229)&gt;48,$B$131,""),""),"")</f>
        <v/>
      </c>
      <c r="N229" s="225" t="str">
        <f>IFERROR(IF(COUNTIF(INDEX(Personnel_1[Category],A229),"*Other scientific*")&gt;0,IF(OR(IFERROR(MATCH("*PhD*",Personnel_1[Category],0),0)&gt;0,IFERROR(MATCH("*PostDoc*",Personnel_1[Category],0),0)&gt;0),"",$B$132),""),"")</f>
        <v/>
      </c>
      <c r="O229" s="225" t="str">
        <f>IFERROR(IF(COUNTIF(INDEX(Personnel_1[Category],A229),"*Other scientific*")&gt;0,IF(Total_OSP&gt;100000,$B$133,""),""),"")</f>
        <v/>
      </c>
      <c r="P229" s="225" t="str">
        <f>IFERROR(IF(COUNTIF(INDEX(Personnel_1[Category],A229),"*Other scientific*")&gt;0,IF(INDEX(Personnel_1[Months],A229)*INDEX(Personnel_1[FTE],A229)&lt;6,$B$134,""),""),"")</f>
        <v/>
      </c>
      <c r="Q229" s="225" t="str">
        <f>IFERROR(IF(COUNTIF(INDEX(Personnel_1[Category],A229),"*Other scientific*")&gt;0,IF(INDEX(Personnel_1[Months],A229)*INDEX(Personnel_1[FTE],A229)&gt;48,$B$135,""),""),"")</f>
        <v/>
      </c>
      <c r="R229" s="225" t="str">
        <f>IFERROR(IF(COUNTIF(INDEX(Personnel_1[Category],A229),"*leave*")&gt;0,IF(Research_leave_FTE_months&gt;5,$B$136,""),""),"")</f>
        <v/>
      </c>
    </row>
    <row r="230" spans="1:18" outlineLevel="1" x14ac:dyDescent="0.25">
      <c r="A230">
        <v>73</v>
      </c>
      <c r="B230" t="str">
        <f t="shared" si="2"/>
        <v/>
      </c>
      <c r="C230" t="str">
        <f>IFERROR(IF(INDEX(Personnel_1[Months],A230)&gt;Max_project_duration,$B$121,""),"")</f>
        <v/>
      </c>
      <c r="D230" t="str">
        <f>IFERROR(IF(COUNTIF(INDEX(Personnel_1[Category],A230),"*PhD*")&gt;0,IF(INDEX(Personnel_1[Months],A230)*INDEX(Personnel_1[FTE],A230)&lt;48,$B$122,""),""),"")</f>
        <v/>
      </c>
      <c r="E230" t="str">
        <f>IFERROR(IF(COUNTIF(INDEX(Personnel_1[Category],A230),"*year*")&gt;0,IF(INDEX(Personnel_1[Months],A230)*INDEX(Personnel_1[FTE],A230)&lt;36,$B$123,""),""),"")</f>
        <v/>
      </c>
      <c r="F230" s="225" t="str">
        <f>IFERROR(IF(COUNTIF(INDEX(Personnel_1[Category],A230),"*PDEng*")&gt;0,IF(OR(IFERROR(MATCH("*PhD*",Personnel_1[Category],0),0)&gt;0,IFERROR(MATCH("*PostDoc*",Personnel_1[Category],0),0)&gt;0),"",$B$124),""),"")</f>
        <v/>
      </c>
      <c r="G230" s="225" t="str">
        <f>IFERROR(IF(COUNTIF(INDEX(Personnel_1[Category],A230),"*PDEng*")&gt;0,IF(INDEX(Personnel_1[Months],A230)*INDEX(Personnel_1[FTE],A230)&gt;24,$B$125,""),""),"")</f>
        <v/>
      </c>
      <c r="H230" s="225" t="str">
        <f>IFERROR(IF(COUNTIF(INDEX(Personnel_1[Category],A230),"*PostDoc*")&gt;0,IF(INDEX(Personnel_1[Months],A230)*INDEX(Personnel_1[FTE],A230)&lt;6,$B$126,""),""),"")</f>
        <v/>
      </c>
      <c r="I230" s="225" t="str">
        <f>IFERROR(IF(COUNTIF(INDEX(Personnel_1[Category],A230),"*PostDoc*")&gt;0,IF(INDEX(Personnel_1[Months],A230)*INDEX(Personnel_1[FTE],A230)&gt;48,$B$127,""),""),"")</f>
        <v/>
      </c>
      <c r="J230" s="225" t="str">
        <f>IFERROR(IF(COUNTIF(INDEX(Personnel_1[Category],A230),"*Non-scientific*")&gt;0,IF(OR(IFERROR(MATCH("*PhD*",Personnel_1[Category],0),0)&gt;0,IFERROR(MATCH("*PostDoc*",Personnel_1[Category],0),0)&gt;0),"",$B$124),""),"")</f>
        <v/>
      </c>
      <c r="K230" s="225" t="str">
        <f>IFERROR(IF(COUNTIF(INDEX(Personnel_1[Category],A230),"*Non-scientific*")&gt;0,IF(Total_NSP&gt;100000,$B$129,""),""),"")</f>
        <v/>
      </c>
      <c r="L230" s="225" t="str">
        <f>IFERROR(IF(COUNTIF(INDEX(Personnel_1[Category],A230),"*Non-scientific*")&gt;0,IF(INDEX(Personnel_1[Months],A230)*INDEX(Personnel_1[FTE],A230)&lt;6,$B$130,""),""),"")</f>
        <v/>
      </c>
      <c r="M230" s="225" t="str">
        <f>IFERROR(IF(COUNTIF(INDEX(Personnel_1[Category],A230),"*Non-scientific*")&gt;0,IF(INDEX(Personnel_1[Months],A230)*INDEX(Personnel_1[FTE],A230)&gt;48,$B$131,""),""),"")</f>
        <v/>
      </c>
      <c r="N230" s="225" t="str">
        <f>IFERROR(IF(COUNTIF(INDEX(Personnel_1[Category],A230),"*Other scientific*")&gt;0,IF(OR(IFERROR(MATCH("*PhD*",Personnel_1[Category],0),0)&gt;0,IFERROR(MATCH("*PostDoc*",Personnel_1[Category],0),0)&gt;0),"",$B$132),""),"")</f>
        <v/>
      </c>
      <c r="O230" s="225" t="str">
        <f>IFERROR(IF(COUNTIF(INDEX(Personnel_1[Category],A230),"*Other scientific*")&gt;0,IF(Total_OSP&gt;100000,$B$133,""),""),"")</f>
        <v/>
      </c>
      <c r="P230" s="225" t="str">
        <f>IFERROR(IF(COUNTIF(INDEX(Personnel_1[Category],A230),"*Other scientific*")&gt;0,IF(INDEX(Personnel_1[Months],A230)*INDEX(Personnel_1[FTE],A230)&lt;6,$B$134,""),""),"")</f>
        <v/>
      </c>
      <c r="Q230" s="225" t="str">
        <f>IFERROR(IF(COUNTIF(INDEX(Personnel_1[Category],A230),"*Other scientific*")&gt;0,IF(INDEX(Personnel_1[Months],A230)*INDEX(Personnel_1[FTE],A230)&gt;48,$B$135,""),""),"")</f>
        <v/>
      </c>
      <c r="R230" s="225" t="str">
        <f>IFERROR(IF(COUNTIF(INDEX(Personnel_1[Category],A230),"*leave*")&gt;0,IF(Research_leave_FTE_months&gt;5,$B$136,""),""),"")</f>
        <v/>
      </c>
    </row>
    <row r="231" spans="1:18" outlineLevel="1" x14ac:dyDescent="0.25">
      <c r="A231">
        <v>74</v>
      </c>
      <c r="B231" t="str">
        <f t="shared" si="2"/>
        <v/>
      </c>
      <c r="C231" t="str">
        <f>IFERROR(IF(INDEX(Personnel_1[Months],A231)&gt;Max_project_duration,$B$121,""),"")</f>
        <v/>
      </c>
      <c r="D231" t="str">
        <f>IFERROR(IF(COUNTIF(INDEX(Personnel_1[Category],A231),"*PhD*")&gt;0,IF(INDEX(Personnel_1[Months],A231)*INDEX(Personnel_1[FTE],A231)&lt;48,$B$122,""),""),"")</f>
        <v/>
      </c>
      <c r="E231" t="str">
        <f>IFERROR(IF(COUNTIF(INDEX(Personnel_1[Category],A231),"*year*")&gt;0,IF(INDEX(Personnel_1[Months],A231)*INDEX(Personnel_1[FTE],A231)&lt;36,$B$123,""),""),"")</f>
        <v/>
      </c>
      <c r="F231" s="225" t="str">
        <f>IFERROR(IF(COUNTIF(INDEX(Personnel_1[Category],A231),"*PDEng*")&gt;0,IF(OR(IFERROR(MATCH("*PhD*",Personnel_1[Category],0),0)&gt;0,IFERROR(MATCH("*PostDoc*",Personnel_1[Category],0),0)&gt;0),"",$B$124),""),"")</f>
        <v/>
      </c>
      <c r="G231" s="225" t="str">
        <f>IFERROR(IF(COUNTIF(INDEX(Personnel_1[Category],A231),"*PDEng*")&gt;0,IF(INDEX(Personnel_1[Months],A231)*INDEX(Personnel_1[FTE],A231)&gt;24,$B$125,""),""),"")</f>
        <v/>
      </c>
      <c r="H231" s="225" t="str">
        <f>IFERROR(IF(COUNTIF(INDEX(Personnel_1[Category],A231),"*PostDoc*")&gt;0,IF(INDEX(Personnel_1[Months],A231)*INDEX(Personnel_1[FTE],A231)&lt;6,$B$126,""),""),"")</f>
        <v/>
      </c>
      <c r="I231" s="225" t="str">
        <f>IFERROR(IF(COUNTIF(INDEX(Personnel_1[Category],A231),"*PostDoc*")&gt;0,IF(INDEX(Personnel_1[Months],A231)*INDEX(Personnel_1[FTE],A231)&gt;48,$B$127,""),""),"")</f>
        <v/>
      </c>
      <c r="J231" s="225" t="str">
        <f>IFERROR(IF(COUNTIF(INDEX(Personnel_1[Category],A231),"*Non-scientific*")&gt;0,IF(OR(IFERROR(MATCH("*PhD*",Personnel_1[Category],0),0)&gt;0,IFERROR(MATCH("*PostDoc*",Personnel_1[Category],0),0)&gt;0),"",$B$124),""),"")</f>
        <v/>
      </c>
      <c r="K231" s="225" t="str">
        <f>IFERROR(IF(COUNTIF(INDEX(Personnel_1[Category],A231),"*Non-scientific*")&gt;0,IF(Total_NSP&gt;100000,$B$129,""),""),"")</f>
        <v/>
      </c>
      <c r="L231" s="225" t="str">
        <f>IFERROR(IF(COUNTIF(INDEX(Personnel_1[Category],A231),"*Non-scientific*")&gt;0,IF(INDEX(Personnel_1[Months],A231)*INDEX(Personnel_1[FTE],A231)&lt;6,$B$130,""),""),"")</f>
        <v/>
      </c>
      <c r="M231" s="225" t="str">
        <f>IFERROR(IF(COUNTIF(INDEX(Personnel_1[Category],A231),"*Non-scientific*")&gt;0,IF(INDEX(Personnel_1[Months],A231)*INDEX(Personnel_1[FTE],A231)&gt;48,$B$131,""),""),"")</f>
        <v/>
      </c>
      <c r="N231" s="225" t="str">
        <f>IFERROR(IF(COUNTIF(INDEX(Personnel_1[Category],A231),"*Other scientific*")&gt;0,IF(OR(IFERROR(MATCH("*PhD*",Personnel_1[Category],0),0)&gt;0,IFERROR(MATCH("*PostDoc*",Personnel_1[Category],0),0)&gt;0),"",$B$132),""),"")</f>
        <v/>
      </c>
      <c r="O231" s="225" t="str">
        <f>IFERROR(IF(COUNTIF(INDEX(Personnel_1[Category],A231),"*Other scientific*")&gt;0,IF(Total_OSP&gt;100000,$B$133,""),""),"")</f>
        <v/>
      </c>
      <c r="P231" s="225" t="str">
        <f>IFERROR(IF(COUNTIF(INDEX(Personnel_1[Category],A231),"*Other scientific*")&gt;0,IF(INDEX(Personnel_1[Months],A231)*INDEX(Personnel_1[FTE],A231)&lt;6,$B$134,""),""),"")</f>
        <v/>
      </c>
      <c r="Q231" s="225" t="str">
        <f>IFERROR(IF(COUNTIF(INDEX(Personnel_1[Category],A231),"*Other scientific*")&gt;0,IF(INDEX(Personnel_1[Months],A231)*INDEX(Personnel_1[FTE],A231)&gt;48,$B$135,""),""),"")</f>
        <v/>
      </c>
      <c r="R231" s="225" t="str">
        <f>IFERROR(IF(COUNTIF(INDEX(Personnel_1[Category],A231),"*leave*")&gt;0,IF(Research_leave_FTE_months&gt;5,$B$136,""),""),"")</f>
        <v/>
      </c>
    </row>
    <row r="232" spans="1:18" outlineLevel="1" x14ac:dyDescent="0.25">
      <c r="A232">
        <v>75</v>
      </c>
      <c r="B232" t="str">
        <f t="shared" si="2"/>
        <v/>
      </c>
      <c r="C232" t="str">
        <f>IFERROR(IF(INDEX(Personnel_1[Months],A232)&gt;Max_project_duration,$B$121,""),"")</f>
        <v/>
      </c>
      <c r="D232" t="str">
        <f>IFERROR(IF(COUNTIF(INDEX(Personnel_1[Category],A232),"*PhD*")&gt;0,IF(INDEX(Personnel_1[Months],A232)*INDEX(Personnel_1[FTE],A232)&lt;48,$B$122,""),""),"")</f>
        <v/>
      </c>
      <c r="E232" t="str">
        <f>IFERROR(IF(COUNTIF(INDEX(Personnel_1[Category],A232),"*year*")&gt;0,IF(INDEX(Personnel_1[Months],A232)*INDEX(Personnel_1[FTE],A232)&lt;36,$B$123,""),""),"")</f>
        <v/>
      </c>
      <c r="F232" s="225" t="str">
        <f>IFERROR(IF(COUNTIF(INDEX(Personnel_1[Category],A232),"*PDEng*")&gt;0,IF(OR(IFERROR(MATCH("*PhD*",Personnel_1[Category],0),0)&gt;0,IFERROR(MATCH("*PostDoc*",Personnel_1[Category],0),0)&gt;0),"",$B$124),""),"")</f>
        <v/>
      </c>
      <c r="G232" s="225" t="str">
        <f>IFERROR(IF(COUNTIF(INDEX(Personnel_1[Category],A232),"*PDEng*")&gt;0,IF(INDEX(Personnel_1[Months],A232)*INDEX(Personnel_1[FTE],A232)&gt;24,$B$125,""),""),"")</f>
        <v/>
      </c>
      <c r="H232" s="225" t="str">
        <f>IFERROR(IF(COUNTIF(INDEX(Personnel_1[Category],A232),"*PostDoc*")&gt;0,IF(INDEX(Personnel_1[Months],A232)*INDEX(Personnel_1[FTE],A232)&lt;6,$B$126,""),""),"")</f>
        <v/>
      </c>
      <c r="I232" s="225" t="str">
        <f>IFERROR(IF(COUNTIF(INDEX(Personnel_1[Category],A232),"*PostDoc*")&gt;0,IF(INDEX(Personnel_1[Months],A232)*INDEX(Personnel_1[FTE],A232)&gt;48,$B$127,""),""),"")</f>
        <v/>
      </c>
      <c r="J232" s="225" t="str">
        <f>IFERROR(IF(COUNTIF(INDEX(Personnel_1[Category],A232),"*Non-scientific*")&gt;0,IF(OR(IFERROR(MATCH("*PhD*",Personnel_1[Category],0),0)&gt;0,IFERROR(MATCH("*PostDoc*",Personnel_1[Category],0),0)&gt;0),"",$B$124),""),"")</f>
        <v/>
      </c>
      <c r="K232" s="225" t="str">
        <f>IFERROR(IF(COUNTIF(INDEX(Personnel_1[Category],A232),"*Non-scientific*")&gt;0,IF(Total_NSP&gt;100000,$B$129,""),""),"")</f>
        <v/>
      </c>
      <c r="L232" s="225" t="str">
        <f>IFERROR(IF(COUNTIF(INDEX(Personnel_1[Category],A232),"*Non-scientific*")&gt;0,IF(INDEX(Personnel_1[Months],A232)*INDEX(Personnel_1[FTE],A232)&lt;6,$B$130,""),""),"")</f>
        <v/>
      </c>
      <c r="M232" s="225" t="str">
        <f>IFERROR(IF(COUNTIF(INDEX(Personnel_1[Category],A232),"*Non-scientific*")&gt;0,IF(INDEX(Personnel_1[Months],A232)*INDEX(Personnel_1[FTE],A232)&gt;48,$B$131,""),""),"")</f>
        <v/>
      </c>
      <c r="N232" s="225" t="str">
        <f>IFERROR(IF(COUNTIF(INDEX(Personnel_1[Category],A232),"*Other scientific*")&gt;0,IF(OR(IFERROR(MATCH("*PhD*",Personnel_1[Category],0),0)&gt;0,IFERROR(MATCH("*PostDoc*",Personnel_1[Category],0),0)&gt;0),"",$B$132),""),"")</f>
        <v/>
      </c>
      <c r="O232" s="225" t="str">
        <f>IFERROR(IF(COUNTIF(INDEX(Personnel_1[Category],A232),"*Other scientific*")&gt;0,IF(Total_OSP&gt;100000,$B$133,""),""),"")</f>
        <v/>
      </c>
      <c r="P232" s="225" t="str">
        <f>IFERROR(IF(COUNTIF(INDEX(Personnel_1[Category],A232),"*Other scientific*")&gt;0,IF(INDEX(Personnel_1[Months],A232)*INDEX(Personnel_1[FTE],A232)&lt;6,$B$134,""),""),"")</f>
        <v/>
      </c>
      <c r="Q232" s="225" t="str">
        <f>IFERROR(IF(COUNTIF(INDEX(Personnel_1[Category],A232),"*Other scientific*")&gt;0,IF(INDEX(Personnel_1[Months],A232)*INDEX(Personnel_1[FTE],A232)&gt;48,$B$135,""),""),"")</f>
        <v/>
      </c>
      <c r="R232" s="225" t="str">
        <f>IFERROR(IF(COUNTIF(INDEX(Personnel_1[Category],A232),"*leave*")&gt;0,IF(Research_leave_FTE_months&gt;5,$B$136,""),""),"")</f>
        <v/>
      </c>
    </row>
    <row r="233" spans="1:18" outlineLevel="1" x14ac:dyDescent="0.25">
      <c r="A233">
        <v>76</v>
      </c>
      <c r="B233" t="str">
        <f t="shared" si="2"/>
        <v/>
      </c>
      <c r="C233" t="str">
        <f>IFERROR(IF(INDEX(Personnel_1[Months],A233)&gt;Max_project_duration,$B$121,""),"")</f>
        <v/>
      </c>
      <c r="D233" t="str">
        <f>IFERROR(IF(COUNTIF(INDEX(Personnel_1[Category],A233),"*PhD*")&gt;0,IF(INDEX(Personnel_1[Months],A233)*INDEX(Personnel_1[FTE],A233)&lt;48,$B$122,""),""),"")</f>
        <v/>
      </c>
      <c r="E233" t="str">
        <f>IFERROR(IF(COUNTIF(INDEX(Personnel_1[Category],A233),"*year*")&gt;0,IF(INDEX(Personnel_1[Months],A233)*INDEX(Personnel_1[FTE],A233)&lt;36,$B$123,""),""),"")</f>
        <v/>
      </c>
      <c r="F233" s="225" t="str">
        <f>IFERROR(IF(COUNTIF(INDEX(Personnel_1[Category],A233),"*PDEng*")&gt;0,IF(OR(IFERROR(MATCH("*PhD*",Personnel_1[Category],0),0)&gt;0,IFERROR(MATCH("*PostDoc*",Personnel_1[Category],0),0)&gt;0),"",$B$124),""),"")</f>
        <v/>
      </c>
      <c r="G233" s="225" t="str">
        <f>IFERROR(IF(COUNTIF(INDEX(Personnel_1[Category],A233),"*PDEng*")&gt;0,IF(INDEX(Personnel_1[Months],A233)*INDEX(Personnel_1[FTE],A233)&gt;24,$B$125,""),""),"")</f>
        <v/>
      </c>
      <c r="H233" s="225" t="str">
        <f>IFERROR(IF(COUNTIF(INDEX(Personnel_1[Category],A233),"*PostDoc*")&gt;0,IF(INDEX(Personnel_1[Months],A233)*INDEX(Personnel_1[FTE],A233)&lt;6,$B$126,""),""),"")</f>
        <v/>
      </c>
      <c r="I233" s="225" t="str">
        <f>IFERROR(IF(COUNTIF(INDEX(Personnel_1[Category],A233),"*PostDoc*")&gt;0,IF(INDEX(Personnel_1[Months],A233)*INDEX(Personnel_1[FTE],A233)&gt;48,$B$127,""),""),"")</f>
        <v/>
      </c>
      <c r="J233" s="225" t="str">
        <f>IFERROR(IF(COUNTIF(INDEX(Personnel_1[Category],A233),"*Non-scientific*")&gt;0,IF(OR(IFERROR(MATCH("*PhD*",Personnel_1[Category],0),0)&gt;0,IFERROR(MATCH("*PostDoc*",Personnel_1[Category],0),0)&gt;0),"",$B$124),""),"")</f>
        <v/>
      </c>
      <c r="K233" s="225" t="str">
        <f>IFERROR(IF(COUNTIF(INDEX(Personnel_1[Category],A233),"*Non-scientific*")&gt;0,IF(Total_NSP&gt;100000,$B$129,""),""),"")</f>
        <v/>
      </c>
      <c r="L233" s="225" t="str">
        <f>IFERROR(IF(COUNTIF(INDEX(Personnel_1[Category],A233),"*Non-scientific*")&gt;0,IF(INDEX(Personnel_1[Months],A233)*INDEX(Personnel_1[FTE],A233)&lt;6,$B$130,""),""),"")</f>
        <v/>
      </c>
      <c r="M233" s="225" t="str">
        <f>IFERROR(IF(COUNTIF(INDEX(Personnel_1[Category],A233),"*Non-scientific*")&gt;0,IF(INDEX(Personnel_1[Months],A233)*INDEX(Personnel_1[FTE],A233)&gt;48,$B$131,""),""),"")</f>
        <v/>
      </c>
      <c r="N233" s="225" t="str">
        <f>IFERROR(IF(COUNTIF(INDEX(Personnel_1[Category],A233),"*Other scientific*")&gt;0,IF(OR(IFERROR(MATCH("*PhD*",Personnel_1[Category],0),0)&gt;0,IFERROR(MATCH("*PostDoc*",Personnel_1[Category],0),0)&gt;0),"",$B$132),""),"")</f>
        <v/>
      </c>
      <c r="O233" s="225" t="str">
        <f>IFERROR(IF(COUNTIF(INDEX(Personnel_1[Category],A233),"*Other scientific*")&gt;0,IF(Total_OSP&gt;100000,$B$133,""),""),"")</f>
        <v/>
      </c>
      <c r="P233" s="225" t="str">
        <f>IFERROR(IF(COUNTIF(INDEX(Personnel_1[Category],A233),"*Other scientific*")&gt;0,IF(INDEX(Personnel_1[Months],A233)*INDEX(Personnel_1[FTE],A233)&lt;6,$B$134,""),""),"")</f>
        <v/>
      </c>
      <c r="Q233" s="225" t="str">
        <f>IFERROR(IF(COUNTIF(INDEX(Personnel_1[Category],A233),"*Other scientific*")&gt;0,IF(INDEX(Personnel_1[Months],A233)*INDEX(Personnel_1[FTE],A233)&gt;48,$B$135,""),""),"")</f>
        <v/>
      </c>
      <c r="R233" s="225" t="str">
        <f>IFERROR(IF(COUNTIF(INDEX(Personnel_1[Category],A233),"*leave*")&gt;0,IF(Research_leave_FTE_months&gt;5,$B$136,""),""),"")</f>
        <v/>
      </c>
    </row>
    <row r="234" spans="1:18" outlineLevel="1" x14ac:dyDescent="0.25">
      <c r="A234">
        <v>77</v>
      </c>
      <c r="B234" t="str">
        <f t="shared" si="2"/>
        <v/>
      </c>
      <c r="C234" t="str">
        <f>IFERROR(IF(INDEX(Personnel_1[Months],A234)&gt;Max_project_duration,$B$121,""),"")</f>
        <v/>
      </c>
      <c r="D234" t="str">
        <f>IFERROR(IF(COUNTIF(INDEX(Personnel_1[Category],A234),"*PhD*")&gt;0,IF(INDEX(Personnel_1[Months],A234)*INDEX(Personnel_1[FTE],A234)&lt;48,$B$122,""),""),"")</f>
        <v/>
      </c>
      <c r="E234" t="str">
        <f>IFERROR(IF(COUNTIF(INDEX(Personnel_1[Category],A234),"*year*")&gt;0,IF(INDEX(Personnel_1[Months],A234)*INDEX(Personnel_1[FTE],A234)&lt;36,$B$123,""),""),"")</f>
        <v/>
      </c>
      <c r="F234" s="225" t="str">
        <f>IFERROR(IF(COUNTIF(INDEX(Personnel_1[Category],A234),"*PDEng*")&gt;0,IF(OR(IFERROR(MATCH("*PhD*",Personnel_1[Category],0),0)&gt;0,IFERROR(MATCH("*PostDoc*",Personnel_1[Category],0),0)&gt;0),"",$B$124),""),"")</f>
        <v/>
      </c>
      <c r="G234" s="225" t="str">
        <f>IFERROR(IF(COUNTIF(INDEX(Personnel_1[Category],A234),"*PDEng*")&gt;0,IF(INDEX(Personnel_1[Months],A234)*INDEX(Personnel_1[FTE],A234)&gt;24,$B$125,""),""),"")</f>
        <v/>
      </c>
      <c r="H234" s="225" t="str">
        <f>IFERROR(IF(COUNTIF(INDEX(Personnel_1[Category],A234),"*PostDoc*")&gt;0,IF(INDEX(Personnel_1[Months],A234)*INDEX(Personnel_1[FTE],A234)&lt;6,$B$126,""),""),"")</f>
        <v/>
      </c>
      <c r="I234" s="225" t="str">
        <f>IFERROR(IF(COUNTIF(INDEX(Personnel_1[Category],A234),"*PostDoc*")&gt;0,IF(INDEX(Personnel_1[Months],A234)*INDEX(Personnel_1[FTE],A234)&gt;48,$B$127,""),""),"")</f>
        <v/>
      </c>
      <c r="J234" s="225" t="str">
        <f>IFERROR(IF(COUNTIF(INDEX(Personnel_1[Category],A234),"*Non-scientific*")&gt;0,IF(OR(IFERROR(MATCH("*PhD*",Personnel_1[Category],0),0)&gt;0,IFERROR(MATCH("*PostDoc*",Personnel_1[Category],0),0)&gt;0),"",$B$124),""),"")</f>
        <v/>
      </c>
      <c r="K234" s="225" t="str">
        <f>IFERROR(IF(COUNTIF(INDEX(Personnel_1[Category],A234),"*Non-scientific*")&gt;0,IF(Total_NSP&gt;100000,$B$129,""),""),"")</f>
        <v/>
      </c>
      <c r="L234" s="225" t="str">
        <f>IFERROR(IF(COUNTIF(INDEX(Personnel_1[Category],A234),"*Non-scientific*")&gt;0,IF(INDEX(Personnel_1[Months],A234)*INDEX(Personnel_1[FTE],A234)&lt;6,$B$130,""),""),"")</f>
        <v/>
      </c>
      <c r="M234" s="225" t="str">
        <f>IFERROR(IF(COUNTIF(INDEX(Personnel_1[Category],A234),"*Non-scientific*")&gt;0,IF(INDEX(Personnel_1[Months],A234)*INDEX(Personnel_1[FTE],A234)&gt;48,$B$131,""),""),"")</f>
        <v/>
      </c>
      <c r="N234" s="225" t="str">
        <f>IFERROR(IF(COUNTIF(INDEX(Personnel_1[Category],A234),"*Other scientific*")&gt;0,IF(OR(IFERROR(MATCH("*PhD*",Personnel_1[Category],0),0)&gt;0,IFERROR(MATCH("*PostDoc*",Personnel_1[Category],0),0)&gt;0),"",$B$132),""),"")</f>
        <v/>
      </c>
      <c r="O234" s="225" t="str">
        <f>IFERROR(IF(COUNTIF(INDEX(Personnel_1[Category],A234),"*Other scientific*")&gt;0,IF(Total_OSP&gt;100000,$B$133,""),""),"")</f>
        <v/>
      </c>
      <c r="P234" s="225" t="str">
        <f>IFERROR(IF(COUNTIF(INDEX(Personnel_1[Category],A234),"*Other scientific*")&gt;0,IF(INDEX(Personnel_1[Months],A234)*INDEX(Personnel_1[FTE],A234)&lt;6,$B$134,""),""),"")</f>
        <v/>
      </c>
      <c r="Q234" s="225" t="str">
        <f>IFERROR(IF(COUNTIF(INDEX(Personnel_1[Category],A234),"*Other scientific*")&gt;0,IF(INDEX(Personnel_1[Months],A234)*INDEX(Personnel_1[FTE],A234)&gt;48,$B$135,""),""),"")</f>
        <v/>
      </c>
      <c r="R234" s="225" t="str">
        <f>IFERROR(IF(COUNTIF(INDEX(Personnel_1[Category],A234),"*leave*")&gt;0,IF(Research_leave_FTE_months&gt;5,$B$136,""),""),"")</f>
        <v/>
      </c>
    </row>
    <row r="235" spans="1:18" outlineLevel="1" x14ac:dyDescent="0.25">
      <c r="A235">
        <v>78</v>
      </c>
      <c r="B235" t="str">
        <f t="shared" si="2"/>
        <v/>
      </c>
      <c r="C235" t="str">
        <f>IFERROR(IF(INDEX(Personnel_1[Months],A235)&gt;Max_project_duration,$B$121,""),"")</f>
        <v/>
      </c>
      <c r="D235" t="str">
        <f>IFERROR(IF(COUNTIF(INDEX(Personnel_1[Category],A235),"*PhD*")&gt;0,IF(INDEX(Personnel_1[Months],A235)*INDEX(Personnel_1[FTE],A235)&lt;48,$B$122,""),""),"")</f>
        <v/>
      </c>
      <c r="E235" t="str">
        <f>IFERROR(IF(COUNTIF(INDEX(Personnel_1[Category],A235),"*year*")&gt;0,IF(INDEX(Personnel_1[Months],A235)*INDEX(Personnel_1[FTE],A235)&lt;36,$B$123,""),""),"")</f>
        <v/>
      </c>
      <c r="F235" s="225" t="str">
        <f>IFERROR(IF(COUNTIF(INDEX(Personnel_1[Category],A235),"*PDEng*")&gt;0,IF(OR(IFERROR(MATCH("*PhD*",Personnel_1[Category],0),0)&gt;0,IFERROR(MATCH("*PostDoc*",Personnel_1[Category],0),0)&gt;0),"",$B$124),""),"")</f>
        <v/>
      </c>
      <c r="G235" s="225" t="str">
        <f>IFERROR(IF(COUNTIF(INDEX(Personnel_1[Category],A235),"*PDEng*")&gt;0,IF(INDEX(Personnel_1[Months],A235)*INDEX(Personnel_1[FTE],A235)&gt;24,$B$125,""),""),"")</f>
        <v/>
      </c>
      <c r="H235" s="225" t="str">
        <f>IFERROR(IF(COUNTIF(INDEX(Personnel_1[Category],A235),"*PostDoc*")&gt;0,IF(INDEX(Personnel_1[Months],A235)*INDEX(Personnel_1[FTE],A235)&lt;6,$B$126,""),""),"")</f>
        <v/>
      </c>
      <c r="I235" s="225" t="str">
        <f>IFERROR(IF(COUNTIF(INDEX(Personnel_1[Category],A235),"*PostDoc*")&gt;0,IF(INDEX(Personnel_1[Months],A235)*INDEX(Personnel_1[FTE],A235)&gt;48,$B$127,""),""),"")</f>
        <v/>
      </c>
      <c r="J235" s="225" t="str">
        <f>IFERROR(IF(COUNTIF(INDEX(Personnel_1[Category],A235),"*Non-scientific*")&gt;0,IF(OR(IFERROR(MATCH("*PhD*",Personnel_1[Category],0),0)&gt;0,IFERROR(MATCH("*PostDoc*",Personnel_1[Category],0),0)&gt;0),"",$B$124),""),"")</f>
        <v/>
      </c>
      <c r="K235" s="225" t="str">
        <f>IFERROR(IF(COUNTIF(INDEX(Personnel_1[Category],A235),"*Non-scientific*")&gt;0,IF(Total_NSP&gt;100000,$B$129,""),""),"")</f>
        <v/>
      </c>
      <c r="L235" s="225" t="str">
        <f>IFERROR(IF(COUNTIF(INDEX(Personnel_1[Category],A235),"*Non-scientific*")&gt;0,IF(INDEX(Personnel_1[Months],A235)*INDEX(Personnel_1[FTE],A235)&lt;6,$B$130,""),""),"")</f>
        <v/>
      </c>
      <c r="M235" s="225" t="str">
        <f>IFERROR(IF(COUNTIF(INDEX(Personnel_1[Category],A235),"*Non-scientific*")&gt;0,IF(INDEX(Personnel_1[Months],A235)*INDEX(Personnel_1[FTE],A235)&gt;48,$B$131,""),""),"")</f>
        <v/>
      </c>
      <c r="N235" s="225" t="str">
        <f>IFERROR(IF(COUNTIF(INDEX(Personnel_1[Category],A235),"*Other scientific*")&gt;0,IF(OR(IFERROR(MATCH("*PhD*",Personnel_1[Category],0),0)&gt;0,IFERROR(MATCH("*PostDoc*",Personnel_1[Category],0),0)&gt;0),"",$B$132),""),"")</f>
        <v/>
      </c>
      <c r="O235" s="225" t="str">
        <f>IFERROR(IF(COUNTIF(INDEX(Personnel_1[Category],A235),"*Other scientific*")&gt;0,IF(Total_OSP&gt;100000,$B$133,""),""),"")</f>
        <v/>
      </c>
      <c r="P235" s="225" t="str">
        <f>IFERROR(IF(COUNTIF(INDEX(Personnel_1[Category],A235),"*Other scientific*")&gt;0,IF(INDEX(Personnel_1[Months],A235)*INDEX(Personnel_1[FTE],A235)&lt;6,$B$134,""),""),"")</f>
        <v/>
      </c>
      <c r="Q235" s="225" t="str">
        <f>IFERROR(IF(COUNTIF(INDEX(Personnel_1[Category],A235),"*Other scientific*")&gt;0,IF(INDEX(Personnel_1[Months],A235)*INDEX(Personnel_1[FTE],A235)&gt;48,$B$135,""),""),"")</f>
        <v/>
      </c>
      <c r="R235" s="225" t="str">
        <f>IFERROR(IF(COUNTIF(INDEX(Personnel_1[Category],A235),"*leave*")&gt;0,IF(Research_leave_FTE_months&gt;5,$B$136,""),""),"")</f>
        <v/>
      </c>
    </row>
    <row r="236" spans="1:18" outlineLevel="1" x14ac:dyDescent="0.25">
      <c r="A236">
        <v>79</v>
      </c>
      <c r="B236" t="str">
        <f t="shared" si="2"/>
        <v/>
      </c>
      <c r="C236" t="str">
        <f>IFERROR(IF(INDEX(Personnel_1[Months],A236)&gt;Max_project_duration,$B$121,""),"")</f>
        <v/>
      </c>
      <c r="D236" t="str">
        <f>IFERROR(IF(COUNTIF(INDEX(Personnel_1[Category],A236),"*PhD*")&gt;0,IF(INDEX(Personnel_1[Months],A236)*INDEX(Personnel_1[FTE],A236)&lt;48,$B$122,""),""),"")</f>
        <v/>
      </c>
      <c r="E236" t="str">
        <f>IFERROR(IF(COUNTIF(INDEX(Personnel_1[Category],A236),"*year*")&gt;0,IF(INDEX(Personnel_1[Months],A236)*INDEX(Personnel_1[FTE],A236)&lt;36,$B$123,""),""),"")</f>
        <v/>
      </c>
      <c r="F236" s="225" t="str">
        <f>IFERROR(IF(COUNTIF(INDEX(Personnel_1[Category],A236),"*PDEng*")&gt;0,IF(OR(IFERROR(MATCH("*PhD*",Personnel_1[Category],0),0)&gt;0,IFERROR(MATCH("*PostDoc*",Personnel_1[Category],0),0)&gt;0),"",$B$124),""),"")</f>
        <v/>
      </c>
      <c r="G236" s="225" t="str">
        <f>IFERROR(IF(COUNTIF(INDEX(Personnel_1[Category],A236),"*PDEng*")&gt;0,IF(INDEX(Personnel_1[Months],A236)*INDEX(Personnel_1[FTE],A236)&gt;24,$B$125,""),""),"")</f>
        <v/>
      </c>
      <c r="H236" s="225" t="str">
        <f>IFERROR(IF(COUNTIF(INDEX(Personnel_1[Category],A236),"*PostDoc*")&gt;0,IF(INDEX(Personnel_1[Months],A236)*INDEX(Personnel_1[FTE],A236)&lt;6,$B$126,""),""),"")</f>
        <v/>
      </c>
      <c r="I236" s="225" t="str">
        <f>IFERROR(IF(COUNTIF(INDEX(Personnel_1[Category],A236),"*PostDoc*")&gt;0,IF(INDEX(Personnel_1[Months],A236)*INDEX(Personnel_1[FTE],A236)&gt;48,$B$127,""),""),"")</f>
        <v/>
      </c>
      <c r="J236" s="225" t="str">
        <f>IFERROR(IF(COUNTIF(INDEX(Personnel_1[Category],A236),"*Non-scientific*")&gt;0,IF(OR(IFERROR(MATCH("*PhD*",Personnel_1[Category],0),0)&gt;0,IFERROR(MATCH("*PostDoc*",Personnel_1[Category],0),0)&gt;0),"",$B$124),""),"")</f>
        <v/>
      </c>
      <c r="K236" s="225" t="str">
        <f>IFERROR(IF(COUNTIF(INDEX(Personnel_1[Category],A236),"*Non-scientific*")&gt;0,IF(Total_NSP&gt;100000,$B$129,""),""),"")</f>
        <v/>
      </c>
      <c r="L236" s="225" t="str">
        <f>IFERROR(IF(COUNTIF(INDEX(Personnel_1[Category],A236),"*Non-scientific*")&gt;0,IF(INDEX(Personnel_1[Months],A236)*INDEX(Personnel_1[FTE],A236)&lt;6,$B$130,""),""),"")</f>
        <v/>
      </c>
      <c r="M236" s="225" t="str">
        <f>IFERROR(IF(COUNTIF(INDEX(Personnel_1[Category],A236),"*Non-scientific*")&gt;0,IF(INDEX(Personnel_1[Months],A236)*INDEX(Personnel_1[FTE],A236)&gt;48,$B$131,""),""),"")</f>
        <v/>
      </c>
      <c r="N236" s="225" t="str">
        <f>IFERROR(IF(COUNTIF(INDEX(Personnel_1[Category],A236),"*Other scientific*")&gt;0,IF(OR(IFERROR(MATCH("*PhD*",Personnel_1[Category],0),0)&gt;0,IFERROR(MATCH("*PostDoc*",Personnel_1[Category],0),0)&gt;0),"",$B$132),""),"")</f>
        <v/>
      </c>
      <c r="O236" s="225" t="str">
        <f>IFERROR(IF(COUNTIF(INDEX(Personnel_1[Category],A236),"*Other scientific*")&gt;0,IF(Total_OSP&gt;100000,$B$133,""),""),"")</f>
        <v/>
      </c>
      <c r="P236" s="225" t="str">
        <f>IFERROR(IF(COUNTIF(INDEX(Personnel_1[Category],A236),"*Other scientific*")&gt;0,IF(INDEX(Personnel_1[Months],A236)*INDEX(Personnel_1[FTE],A236)&lt;6,$B$134,""),""),"")</f>
        <v/>
      </c>
      <c r="Q236" s="225" t="str">
        <f>IFERROR(IF(COUNTIF(INDEX(Personnel_1[Category],A236),"*Other scientific*")&gt;0,IF(INDEX(Personnel_1[Months],A236)*INDEX(Personnel_1[FTE],A236)&gt;48,$B$135,""),""),"")</f>
        <v/>
      </c>
      <c r="R236" s="225" t="str">
        <f>IFERROR(IF(COUNTIF(INDEX(Personnel_1[Category],A236),"*leave*")&gt;0,IF(Research_leave_FTE_months&gt;5,$B$136,""),""),"")</f>
        <v/>
      </c>
    </row>
    <row r="237" spans="1:18" outlineLevel="1" x14ac:dyDescent="0.25">
      <c r="A237">
        <v>80</v>
      </c>
      <c r="B237" t="str">
        <f t="shared" si="2"/>
        <v/>
      </c>
      <c r="C237" t="str">
        <f>IFERROR(IF(INDEX(Personnel_1[Months],A237)&gt;Max_project_duration,$B$121,""),"")</f>
        <v/>
      </c>
      <c r="D237" t="str">
        <f>IFERROR(IF(COUNTIF(INDEX(Personnel_1[Category],A237),"*PhD*")&gt;0,IF(INDEX(Personnel_1[Months],A237)*INDEX(Personnel_1[FTE],A237)&lt;48,$B$122,""),""),"")</f>
        <v/>
      </c>
      <c r="E237" t="str">
        <f>IFERROR(IF(COUNTIF(INDEX(Personnel_1[Category],A237),"*year*")&gt;0,IF(INDEX(Personnel_1[Months],A237)*INDEX(Personnel_1[FTE],A237)&lt;36,$B$123,""),""),"")</f>
        <v/>
      </c>
      <c r="F237" s="225" t="str">
        <f>IFERROR(IF(COUNTIF(INDEX(Personnel_1[Category],A237),"*PDEng*")&gt;0,IF(OR(IFERROR(MATCH("*PhD*",Personnel_1[Category],0),0)&gt;0,IFERROR(MATCH("*PostDoc*",Personnel_1[Category],0),0)&gt;0),"",$B$124),""),"")</f>
        <v/>
      </c>
      <c r="G237" s="225" t="str">
        <f>IFERROR(IF(COUNTIF(INDEX(Personnel_1[Category],A237),"*PDEng*")&gt;0,IF(INDEX(Personnel_1[Months],A237)*INDEX(Personnel_1[FTE],A237)&gt;24,$B$125,""),""),"")</f>
        <v/>
      </c>
      <c r="H237" s="225" t="str">
        <f>IFERROR(IF(COUNTIF(INDEX(Personnel_1[Category],A237),"*PostDoc*")&gt;0,IF(INDEX(Personnel_1[Months],A237)*INDEX(Personnel_1[FTE],A237)&lt;6,$B$126,""),""),"")</f>
        <v/>
      </c>
      <c r="I237" s="225" t="str">
        <f>IFERROR(IF(COUNTIF(INDEX(Personnel_1[Category],A237),"*PostDoc*")&gt;0,IF(INDEX(Personnel_1[Months],A237)*INDEX(Personnel_1[FTE],A237)&gt;48,$B$127,""),""),"")</f>
        <v/>
      </c>
      <c r="J237" s="225" t="str">
        <f>IFERROR(IF(COUNTIF(INDEX(Personnel_1[Category],A237),"*Non-scientific*")&gt;0,IF(OR(IFERROR(MATCH("*PhD*",Personnel_1[Category],0),0)&gt;0,IFERROR(MATCH("*PostDoc*",Personnel_1[Category],0),0)&gt;0),"",$B$124),""),"")</f>
        <v/>
      </c>
      <c r="K237" s="225" t="str">
        <f>IFERROR(IF(COUNTIF(INDEX(Personnel_1[Category],A237),"*Non-scientific*")&gt;0,IF(Total_NSP&gt;100000,$B$129,""),""),"")</f>
        <v/>
      </c>
      <c r="L237" s="225" t="str">
        <f>IFERROR(IF(COUNTIF(INDEX(Personnel_1[Category],A237),"*Non-scientific*")&gt;0,IF(INDEX(Personnel_1[Months],A237)*INDEX(Personnel_1[FTE],A237)&lt;6,$B$130,""),""),"")</f>
        <v/>
      </c>
      <c r="M237" s="225" t="str">
        <f>IFERROR(IF(COUNTIF(INDEX(Personnel_1[Category],A237),"*Non-scientific*")&gt;0,IF(INDEX(Personnel_1[Months],A237)*INDEX(Personnel_1[FTE],A237)&gt;48,$B$131,""),""),"")</f>
        <v/>
      </c>
      <c r="N237" s="225" t="str">
        <f>IFERROR(IF(COUNTIF(INDEX(Personnel_1[Category],A237),"*Other scientific*")&gt;0,IF(OR(IFERROR(MATCH("*PhD*",Personnel_1[Category],0),0)&gt;0,IFERROR(MATCH("*PostDoc*",Personnel_1[Category],0),0)&gt;0),"",$B$132),""),"")</f>
        <v/>
      </c>
      <c r="O237" s="225" t="str">
        <f>IFERROR(IF(COUNTIF(INDEX(Personnel_1[Category],A237),"*Other scientific*")&gt;0,IF(Total_OSP&gt;100000,$B$133,""),""),"")</f>
        <v/>
      </c>
      <c r="P237" s="225" t="str">
        <f>IFERROR(IF(COUNTIF(INDEX(Personnel_1[Category],A237),"*Other scientific*")&gt;0,IF(INDEX(Personnel_1[Months],A237)*INDEX(Personnel_1[FTE],A237)&lt;6,$B$134,""),""),"")</f>
        <v/>
      </c>
      <c r="Q237" s="225" t="str">
        <f>IFERROR(IF(COUNTIF(INDEX(Personnel_1[Category],A237),"*Other scientific*")&gt;0,IF(INDEX(Personnel_1[Months],A237)*INDEX(Personnel_1[FTE],A237)&gt;48,$B$135,""),""),"")</f>
        <v/>
      </c>
      <c r="R237" s="225" t="str">
        <f>IFERROR(IF(COUNTIF(INDEX(Personnel_1[Category],A237),"*leave*")&gt;0,IF(Research_leave_FTE_months&gt;5,$B$136,""),""),"")</f>
        <v/>
      </c>
    </row>
    <row r="238" spans="1:18" outlineLevel="1" x14ac:dyDescent="0.25">
      <c r="A238">
        <v>81</v>
      </c>
      <c r="B238" t="str">
        <f t="shared" si="2"/>
        <v/>
      </c>
      <c r="C238" t="str">
        <f>IFERROR(IF(INDEX(Personnel_1[Months],A238)&gt;Max_project_duration,$B$121,""),"")</f>
        <v/>
      </c>
      <c r="D238" t="str">
        <f>IFERROR(IF(COUNTIF(INDEX(Personnel_1[Category],A238),"*PhD*")&gt;0,IF(INDEX(Personnel_1[Months],A238)*INDEX(Personnel_1[FTE],A238)&lt;48,$B$122,""),""),"")</f>
        <v/>
      </c>
      <c r="E238" t="str">
        <f>IFERROR(IF(COUNTIF(INDEX(Personnel_1[Category],A238),"*year*")&gt;0,IF(INDEX(Personnel_1[Months],A238)*INDEX(Personnel_1[FTE],A238)&lt;36,$B$123,""),""),"")</f>
        <v/>
      </c>
      <c r="F238" s="225" t="str">
        <f>IFERROR(IF(COUNTIF(INDEX(Personnel_1[Category],A238),"*PDEng*")&gt;0,IF(OR(IFERROR(MATCH("*PhD*",Personnel_1[Category],0),0)&gt;0,IFERROR(MATCH("*PostDoc*",Personnel_1[Category],0),0)&gt;0),"",$B$124),""),"")</f>
        <v/>
      </c>
      <c r="G238" s="225" t="str">
        <f>IFERROR(IF(COUNTIF(INDEX(Personnel_1[Category],A238),"*PDEng*")&gt;0,IF(INDEX(Personnel_1[Months],A238)*INDEX(Personnel_1[FTE],A238)&gt;24,$B$125,""),""),"")</f>
        <v/>
      </c>
      <c r="H238" s="225" t="str">
        <f>IFERROR(IF(COUNTIF(INDEX(Personnel_1[Category],A238),"*PostDoc*")&gt;0,IF(INDEX(Personnel_1[Months],A238)*INDEX(Personnel_1[FTE],A238)&lt;6,$B$126,""),""),"")</f>
        <v/>
      </c>
      <c r="I238" s="225" t="str">
        <f>IFERROR(IF(COUNTIF(INDEX(Personnel_1[Category],A238),"*PostDoc*")&gt;0,IF(INDEX(Personnel_1[Months],A238)*INDEX(Personnel_1[FTE],A238)&gt;48,$B$127,""),""),"")</f>
        <v/>
      </c>
      <c r="J238" s="225" t="str">
        <f>IFERROR(IF(COUNTIF(INDEX(Personnel_1[Category],A238),"*Non-scientific*")&gt;0,IF(OR(IFERROR(MATCH("*PhD*",Personnel_1[Category],0),0)&gt;0,IFERROR(MATCH("*PostDoc*",Personnel_1[Category],0),0)&gt;0),"",$B$124),""),"")</f>
        <v/>
      </c>
      <c r="K238" s="225" t="str">
        <f>IFERROR(IF(COUNTIF(INDEX(Personnel_1[Category],A238),"*Non-scientific*")&gt;0,IF(Total_NSP&gt;100000,$B$129,""),""),"")</f>
        <v/>
      </c>
      <c r="L238" s="225" t="str">
        <f>IFERROR(IF(COUNTIF(INDEX(Personnel_1[Category],A238),"*Non-scientific*")&gt;0,IF(INDEX(Personnel_1[Months],A238)*INDEX(Personnel_1[FTE],A238)&lt;6,$B$130,""),""),"")</f>
        <v/>
      </c>
      <c r="M238" s="225" t="str">
        <f>IFERROR(IF(COUNTIF(INDEX(Personnel_1[Category],A238),"*Non-scientific*")&gt;0,IF(INDEX(Personnel_1[Months],A238)*INDEX(Personnel_1[FTE],A238)&gt;48,$B$131,""),""),"")</f>
        <v/>
      </c>
      <c r="N238" s="225" t="str">
        <f>IFERROR(IF(COUNTIF(INDEX(Personnel_1[Category],A238),"*Other scientific*")&gt;0,IF(OR(IFERROR(MATCH("*PhD*",Personnel_1[Category],0),0)&gt;0,IFERROR(MATCH("*PostDoc*",Personnel_1[Category],0),0)&gt;0),"",$B$132),""),"")</f>
        <v/>
      </c>
      <c r="O238" s="225" t="str">
        <f>IFERROR(IF(COUNTIF(INDEX(Personnel_1[Category],A238),"*Other scientific*")&gt;0,IF(Total_OSP&gt;100000,$B$133,""),""),"")</f>
        <v/>
      </c>
      <c r="P238" s="225" t="str">
        <f>IFERROR(IF(COUNTIF(INDEX(Personnel_1[Category],A238),"*Other scientific*")&gt;0,IF(INDEX(Personnel_1[Months],A238)*INDEX(Personnel_1[FTE],A238)&lt;6,$B$134,""),""),"")</f>
        <v/>
      </c>
      <c r="Q238" s="225" t="str">
        <f>IFERROR(IF(COUNTIF(INDEX(Personnel_1[Category],A238),"*Other scientific*")&gt;0,IF(INDEX(Personnel_1[Months],A238)*INDEX(Personnel_1[FTE],A238)&gt;48,$B$135,""),""),"")</f>
        <v/>
      </c>
      <c r="R238" s="225" t="str">
        <f>IFERROR(IF(COUNTIF(INDEX(Personnel_1[Category],A238),"*leave*")&gt;0,IF(Research_leave_FTE_months&gt;5,$B$136,""),""),"")</f>
        <v/>
      </c>
    </row>
    <row r="239" spans="1:18" outlineLevel="1" x14ac:dyDescent="0.25">
      <c r="A239">
        <v>82</v>
      </c>
      <c r="B239" t="str">
        <f t="shared" si="2"/>
        <v/>
      </c>
      <c r="C239" t="str">
        <f>IFERROR(IF(INDEX(Personnel_1[Months],A239)&gt;Max_project_duration,$B$121,""),"")</f>
        <v/>
      </c>
      <c r="D239" t="str">
        <f>IFERROR(IF(COUNTIF(INDEX(Personnel_1[Category],A239),"*PhD*")&gt;0,IF(INDEX(Personnel_1[Months],A239)*INDEX(Personnel_1[FTE],A239)&lt;48,$B$122,""),""),"")</f>
        <v/>
      </c>
      <c r="E239" t="str">
        <f>IFERROR(IF(COUNTIF(INDEX(Personnel_1[Category],A239),"*year*")&gt;0,IF(INDEX(Personnel_1[Months],A239)*INDEX(Personnel_1[FTE],A239)&lt;36,$B$123,""),""),"")</f>
        <v/>
      </c>
      <c r="F239" s="225" t="str">
        <f>IFERROR(IF(COUNTIF(INDEX(Personnel_1[Category],A239),"*PDEng*")&gt;0,IF(OR(IFERROR(MATCH("*PhD*",Personnel_1[Category],0),0)&gt;0,IFERROR(MATCH("*PostDoc*",Personnel_1[Category],0),0)&gt;0),"",$B$124),""),"")</f>
        <v/>
      </c>
      <c r="G239" s="225" t="str">
        <f>IFERROR(IF(COUNTIF(INDEX(Personnel_1[Category],A239),"*PDEng*")&gt;0,IF(INDEX(Personnel_1[Months],A239)*INDEX(Personnel_1[FTE],A239)&gt;24,$B$125,""),""),"")</f>
        <v/>
      </c>
      <c r="H239" s="225" t="str">
        <f>IFERROR(IF(COUNTIF(INDEX(Personnel_1[Category],A239),"*PostDoc*")&gt;0,IF(INDEX(Personnel_1[Months],A239)*INDEX(Personnel_1[FTE],A239)&lt;6,$B$126,""),""),"")</f>
        <v/>
      </c>
      <c r="I239" s="225" t="str">
        <f>IFERROR(IF(COUNTIF(INDEX(Personnel_1[Category],A239),"*PostDoc*")&gt;0,IF(INDEX(Personnel_1[Months],A239)*INDEX(Personnel_1[FTE],A239)&gt;48,$B$127,""),""),"")</f>
        <v/>
      </c>
      <c r="J239" s="225" t="str">
        <f>IFERROR(IF(COUNTIF(INDEX(Personnel_1[Category],A239),"*Non-scientific*")&gt;0,IF(OR(IFERROR(MATCH("*PhD*",Personnel_1[Category],0),0)&gt;0,IFERROR(MATCH("*PostDoc*",Personnel_1[Category],0),0)&gt;0),"",$B$124),""),"")</f>
        <v/>
      </c>
      <c r="K239" s="225" t="str">
        <f>IFERROR(IF(COUNTIF(INDEX(Personnel_1[Category],A239),"*Non-scientific*")&gt;0,IF(Total_NSP&gt;100000,$B$129,""),""),"")</f>
        <v/>
      </c>
      <c r="L239" s="225" t="str">
        <f>IFERROR(IF(COUNTIF(INDEX(Personnel_1[Category],A239),"*Non-scientific*")&gt;0,IF(INDEX(Personnel_1[Months],A239)*INDEX(Personnel_1[FTE],A239)&lt;6,$B$130,""),""),"")</f>
        <v/>
      </c>
      <c r="M239" s="225" t="str">
        <f>IFERROR(IF(COUNTIF(INDEX(Personnel_1[Category],A239),"*Non-scientific*")&gt;0,IF(INDEX(Personnel_1[Months],A239)*INDEX(Personnel_1[FTE],A239)&gt;48,$B$131,""),""),"")</f>
        <v/>
      </c>
      <c r="N239" s="225" t="str">
        <f>IFERROR(IF(COUNTIF(INDEX(Personnel_1[Category],A239),"*Other scientific*")&gt;0,IF(OR(IFERROR(MATCH("*PhD*",Personnel_1[Category],0),0)&gt;0,IFERROR(MATCH("*PostDoc*",Personnel_1[Category],0),0)&gt;0),"",$B$132),""),"")</f>
        <v/>
      </c>
      <c r="O239" s="225" t="str">
        <f>IFERROR(IF(COUNTIF(INDEX(Personnel_1[Category],A239),"*Other scientific*")&gt;0,IF(Total_OSP&gt;100000,$B$133,""),""),"")</f>
        <v/>
      </c>
      <c r="P239" s="225" t="str">
        <f>IFERROR(IF(COUNTIF(INDEX(Personnel_1[Category],A239),"*Other scientific*")&gt;0,IF(INDEX(Personnel_1[Months],A239)*INDEX(Personnel_1[FTE],A239)&lt;6,$B$134,""),""),"")</f>
        <v/>
      </c>
      <c r="Q239" s="225" t="str">
        <f>IFERROR(IF(COUNTIF(INDEX(Personnel_1[Category],A239),"*Other scientific*")&gt;0,IF(INDEX(Personnel_1[Months],A239)*INDEX(Personnel_1[FTE],A239)&gt;48,$B$135,""),""),"")</f>
        <v/>
      </c>
      <c r="R239" s="225" t="str">
        <f>IFERROR(IF(COUNTIF(INDEX(Personnel_1[Category],A239),"*leave*")&gt;0,IF(Research_leave_FTE_months&gt;5,$B$136,""),""),"")</f>
        <v/>
      </c>
    </row>
    <row r="240" spans="1:18" outlineLevel="1" x14ac:dyDescent="0.25">
      <c r="A240">
        <v>83</v>
      </c>
      <c r="B240" t="str">
        <f t="shared" si="2"/>
        <v/>
      </c>
      <c r="C240" t="str">
        <f>IFERROR(IF(INDEX(Personnel_1[Months],A240)&gt;Max_project_duration,$B$121,""),"")</f>
        <v/>
      </c>
      <c r="D240" t="str">
        <f>IFERROR(IF(COUNTIF(INDEX(Personnel_1[Category],A240),"*PhD*")&gt;0,IF(INDEX(Personnel_1[Months],A240)*INDEX(Personnel_1[FTE],A240)&lt;48,$B$122,""),""),"")</f>
        <v/>
      </c>
      <c r="E240" t="str">
        <f>IFERROR(IF(COUNTIF(INDEX(Personnel_1[Category],A240),"*year*")&gt;0,IF(INDEX(Personnel_1[Months],A240)*INDEX(Personnel_1[FTE],A240)&lt;36,$B$123,""),""),"")</f>
        <v/>
      </c>
      <c r="F240" s="225" t="str">
        <f>IFERROR(IF(COUNTIF(INDEX(Personnel_1[Category],A240),"*PDEng*")&gt;0,IF(OR(IFERROR(MATCH("*PhD*",Personnel_1[Category],0),0)&gt;0,IFERROR(MATCH("*PostDoc*",Personnel_1[Category],0),0)&gt;0),"",$B$124),""),"")</f>
        <v/>
      </c>
      <c r="G240" s="225" t="str">
        <f>IFERROR(IF(COUNTIF(INDEX(Personnel_1[Category],A240),"*PDEng*")&gt;0,IF(INDEX(Personnel_1[Months],A240)*INDEX(Personnel_1[FTE],A240)&gt;24,$B$125,""),""),"")</f>
        <v/>
      </c>
      <c r="H240" s="225" t="str">
        <f>IFERROR(IF(COUNTIF(INDEX(Personnel_1[Category],A240),"*PostDoc*")&gt;0,IF(INDEX(Personnel_1[Months],A240)*INDEX(Personnel_1[FTE],A240)&lt;6,$B$126,""),""),"")</f>
        <v/>
      </c>
      <c r="I240" s="225" t="str">
        <f>IFERROR(IF(COUNTIF(INDEX(Personnel_1[Category],A240),"*PostDoc*")&gt;0,IF(INDEX(Personnel_1[Months],A240)*INDEX(Personnel_1[FTE],A240)&gt;48,$B$127,""),""),"")</f>
        <v/>
      </c>
      <c r="J240" s="225" t="str">
        <f>IFERROR(IF(COUNTIF(INDEX(Personnel_1[Category],A240),"*Non-scientific*")&gt;0,IF(OR(IFERROR(MATCH("*PhD*",Personnel_1[Category],0),0)&gt;0,IFERROR(MATCH("*PostDoc*",Personnel_1[Category],0),0)&gt;0),"",$B$124),""),"")</f>
        <v/>
      </c>
      <c r="K240" s="225" t="str">
        <f>IFERROR(IF(COUNTIF(INDEX(Personnel_1[Category],A240),"*Non-scientific*")&gt;0,IF(Total_NSP&gt;100000,$B$129,""),""),"")</f>
        <v/>
      </c>
      <c r="L240" s="225" t="str">
        <f>IFERROR(IF(COUNTIF(INDEX(Personnel_1[Category],A240),"*Non-scientific*")&gt;0,IF(INDEX(Personnel_1[Months],A240)*INDEX(Personnel_1[FTE],A240)&lt;6,$B$130,""),""),"")</f>
        <v/>
      </c>
      <c r="M240" s="225" t="str">
        <f>IFERROR(IF(COUNTIF(INDEX(Personnel_1[Category],A240),"*Non-scientific*")&gt;0,IF(INDEX(Personnel_1[Months],A240)*INDEX(Personnel_1[FTE],A240)&gt;48,$B$131,""),""),"")</f>
        <v/>
      </c>
      <c r="N240" s="225" t="str">
        <f>IFERROR(IF(COUNTIF(INDEX(Personnel_1[Category],A240),"*Other scientific*")&gt;0,IF(OR(IFERROR(MATCH("*PhD*",Personnel_1[Category],0),0)&gt;0,IFERROR(MATCH("*PostDoc*",Personnel_1[Category],0),0)&gt;0),"",$B$132),""),"")</f>
        <v/>
      </c>
      <c r="O240" s="225" t="str">
        <f>IFERROR(IF(COUNTIF(INDEX(Personnel_1[Category],A240),"*Other scientific*")&gt;0,IF(Total_OSP&gt;100000,$B$133,""),""),"")</f>
        <v/>
      </c>
      <c r="P240" s="225" t="str">
        <f>IFERROR(IF(COUNTIF(INDEX(Personnel_1[Category],A240),"*Other scientific*")&gt;0,IF(INDEX(Personnel_1[Months],A240)*INDEX(Personnel_1[FTE],A240)&lt;6,$B$134,""),""),"")</f>
        <v/>
      </c>
      <c r="Q240" s="225" t="str">
        <f>IFERROR(IF(COUNTIF(INDEX(Personnel_1[Category],A240),"*Other scientific*")&gt;0,IF(INDEX(Personnel_1[Months],A240)*INDEX(Personnel_1[FTE],A240)&gt;48,$B$135,""),""),"")</f>
        <v/>
      </c>
      <c r="R240" s="225" t="str">
        <f>IFERROR(IF(COUNTIF(INDEX(Personnel_1[Category],A240),"*leave*")&gt;0,IF(Research_leave_FTE_months&gt;5,$B$136,""),""),"")</f>
        <v/>
      </c>
    </row>
    <row r="241" spans="1:18" outlineLevel="1" x14ac:dyDescent="0.25">
      <c r="A241">
        <v>84</v>
      </c>
      <c r="B241" t="str">
        <f t="shared" si="2"/>
        <v/>
      </c>
      <c r="C241" t="str">
        <f>IFERROR(IF(INDEX(Personnel_1[Months],A241)&gt;Max_project_duration,$B$121,""),"")</f>
        <v/>
      </c>
      <c r="D241" t="str">
        <f>IFERROR(IF(COUNTIF(INDEX(Personnel_1[Category],A241),"*PhD*")&gt;0,IF(INDEX(Personnel_1[Months],A241)*INDEX(Personnel_1[FTE],A241)&lt;48,$B$122,""),""),"")</f>
        <v/>
      </c>
      <c r="E241" t="str">
        <f>IFERROR(IF(COUNTIF(INDEX(Personnel_1[Category],A241),"*year*")&gt;0,IF(INDEX(Personnel_1[Months],A241)*INDEX(Personnel_1[FTE],A241)&lt;36,$B$123,""),""),"")</f>
        <v/>
      </c>
      <c r="F241" s="225" t="str">
        <f>IFERROR(IF(COUNTIF(INDEX(Personnel_1[Category],A241),"*PDEng*")&gt;0,IF(OR(IFERROR(MATCH("*PhD*",Personnel_1[Category],0),0)&gt;0,IFERROR(MATCH("*PostDoc*",Personnel_1[Category],0),0)&gt;0),"",$B$124),""),"")</f>
        <v/>
      </c>
      <c r="G241" s="225" t="str">
        <f>IFERROR(IF(COUNTIF(INDEX(Personnel_1[Category],A241),"*PDEng*")&gt;0,IF(INDEX(Personnel_1[Months],A241)*INDEX(Personnel_1[FTE],A241)&gt;24,$B$125,""),""),"")</f>
        <v/>
      </c>
      <c r="H241" s="225" t="str">
        <f>IFERROR(IF(COUNTIF(INDEX(Personnel_1[Category],A241),"*PostDoc*")&gt;0,IF(INDEX(Personnel_1[Months],A241)*INDEX(Personnel_1[FTE],A241)&lt;6,$B$126,""),""),"")</f>
        <v/>
      </c>
      <c r="I241" s="225" t="str">
        <f>IFERROR(IF(COUNTIF(INDEX(Personnel_1[Category],A241),"*PostDoc*")&gt;0,IF(INDEX(Personnel_1[Months],A241)*INDEX(Personnel_1[FTE],A241)&gt;48,$B$127,""),""),"")</f>
        <v/>
      </c>
      <c r="J241" s="225" t="str">
        <f>IFERROR(IF(COUNTIF(INDEX(Personnel_1[Category],A241),"*Non-scientific*")&gt;0,IF(OR(IFERROR(MATCH("*PhD*",Personnel_1[Category],0),0)&gt;0,IFERROR(MATCH("*PostDoc*",Personnel_1[Category],0),0)&gt;0),"",$B$124),""),"")</f>
        <v/>
      </c>
      <c r="K241" s="225" t="str">
        <f>IFERROR(IF(COUNTIF(INDEX(Personnel_1[Category],A241),"*Non-scientific*")&gt;0,IF(Total_NSP&gt;100000,$B$129,""),""),"")</f>
        <v/>
      </c>
      <c r="L241" s="225" t="str">
        <f>IFERROR(IF(COUNTIF(INDEX(Personnel_1[Category],A241),"*Non-scientific*")&gt;0,IF(INDEX(Personnel_1[Months],A241)*INDEX(Personnel_1[FTE],A241)&lt;6,$B$130,""),""),"")</f>
        <v/>
      </c>
      <c r="M241" s="225" t="str">
        <f>IFERROR(IF(COUNTIF(INDEX(Personnel_1[Category],A241),"*Non-scientific*")&gt;0,IF(INDEX(Personnel_1[Months],A241)*INDEX(Personnel_1[FTE],A241)&gt;48,$B$131,""),""),"")</f>
        <v/>
      </c>
      <c r="N241" s="225" t="str">
        <f>IFERROR(IF(COUNTIF(INDEX(Personnel_1[Category],A241),"*Other scientific*")&gt;0,IF(OR(IFERROR(MATCH("*PhD*",Personnel_1[Category],0),0)&gt;0,IFERROR(MATCH("*PostDoc*",Personnel_1[Category],0),0)&gt;0),"",$B$132),""),"")</f>
        <v/>
      </c>
      <c r="O241" s="225" t="str">
        <f>IFERROR(IF(COUNTIF(INDEX(Personnel_1[Category],A241),"*Other scientific*")&gt;0,IF(Total_OSP&gt;100000,$B$133,""),""),"")</f>
        <v/>
      </c>
      <c r="P241" s="225" t="str">
        <f>IFERROR(IF(COUNTIF(INDEX(Personnel_1[Category],A241),"*Other scientific*")&gt;0,IF(INDEX(Personnel_1[Months],A241)*INDEX(Personnel_1[FTE],A241)&lt;6,$B$134,""),""),"")</f>
        <v/>
      </c>
      <c r="Q241" s="225" t="str">
        <f>IFERROR(IF(COUNTIF(INDEX(Personnel_1[Category],A241),"*Other scientific*")&gt;0,IF(INDEX(Personnel_1[Months],A241)*INDEX(Personnel_1[FTE],A241)&gt;48,$B$135,""),""),"")</f>
        <v/>
      </c>
      <c r="R241" s="225" t="str">
        <f>IFERROR(IF(COUNTIF(INDEX(Personnel_1[Category],A241),"*leave*")&gt;0,IF(Research_leave_FTE_months&gt;5,$B$136,""),""),"")</f>
        <v/>
      </c>
    </row>
    <row r="242" spans="1:18" outlineLevel="1" x14ac:dyDescent="0.25">
      <c r="A242">
        <v>85</v>
      </c>
      <c r="B242" t="str">
        <f t="shared" si="2"/>
        <v/>
      </c>
      <c r="C242" t="str">
        <f>IFERROR(IF(INDEX(Personnel_1[Months],A242)&gt;Max_project_duration,$B$121,""),"")</f>
        <v/>
      </c>
      <c r="D242" t="str">
        <f>IFERROR(IF(COUNTIF(INDEX(Personnel_1[Category],A242),"*PhD*")&gt;0,IF(INDEX(Personnel_1[Months],A242)*INDEX(Personnel_1[FTE],A242)&lt;48,$B$122,""),""),"")</f>
        <v/>
      </c>
      <c r="E242" t="str">
        <f>IFERROR(IF(COUNTIF(INDEX(Personnel_1[Category],A242),"*year*")&gt;0,IF(INDEX(Personnel_1[Months],A242)*INDEX(Personnel_1[FTE],A242)&lt;36,$B$123,""),""),"")</f>
        <v/>
      </c>
      <c r="F242" s="225" t="str">
        <f>IFERROR(IF(COUNTIF(INDEX(Personnel_1[Category],A242),"*PDEng*")&gt;0,IF(OR(IFERROR(MATCH("*PhD*",Personnel_1[Category],0),0)&gt;0,IFERROR(MATCH("*PostDoc*",Personnel_1[Category],0),0)&gt;0),"",$B$124),""),"")</f>
        <v/>
      </c>
      <c r="G242" s="225" t="str">
        <f>IFERROR(IF(COUNTIF(INDEX(Personnel_1[Category],A242),"*PDEng*")&gt;0,IF(INDEX(Personnel_1[Months],A242)*INDEX(Personnel_1[FTE],A242)&gt;24,$B$125,""),""),"")</f>
        <v/>
      </c>
      <c r="H242" s="225" t="str">
        <f>IFERROR(IF(COUNTIF(INDEX(Personnel_1[Category],A242),"*PostDoc*")&gt;0,IF(INDEX(Personnel_1[Months],A242)*INDEX(Personnel_1[FTE],A242)&lt;6,$B$126,""),""),"")</f>
        <v/>
      </c>
      <c r="I242" s="225" t="str">
        <f>IFERROR(IF(COUNTIF(INDEX(Personnel_1[Category],A242),"*PostDoc*")&gt;0,IF(INDEX(Personnel_1[Months],A242)*INDEX(Personnel_1[FTE],A242)&gt;48,$B$127,""),""),"")</f>
        <v/>
      </c>
      <c r="J242" s="225" t="str">
        <f>IFERROR(IF(COUNTIF(INDEX(Personnel_1[Category],A242),"*Non-scientific*")&gt;0,IF(OR(IFERROR(MATCH("*PhD*",Personnel_1[Category],0),0)&gt;0,IFERROR(MATCH("*PostDoc*",Personnel_1[Category],0),0)&gt;0),"",$B$124),""),"")</f>
        <v/>
      </c>
      <c r="K242" s="225" t="str">
        <f>IFERROR(IF(COUNTIF(INDEX(Personnel_1[Category],A242),"*Non-scientific*")&gt;0,IF(Total_NSP&gt;100000,$B$129,""),""),"")</f>
        <v/>
      </c>
      <c r="L242" s="225" t="str">
        <f>IFERROR(IF(COUNTIF(INDEX(Personnel_1[Category],A242),"*Non-scientific*")&gt;0,IF(INDEX(Personnel_1[Months],A242)*INDEX(Personnel_1[FTE],A242)&lt;6,$B$130,""),""),"")</f>
        <v/>
      </c>
      <c r="M242" s="225" t="str">
        <f>IFERROR(IF(COUNTIF(INDEX(Personnel_1[Category],A242),"*Non-scientific*")&gt;0,IF(INDEX(Personnel_1[Months],A242)*INDEX(Personnel_1[FTE],A242)&gt;48,$B$131,""),""),"")</f>
        <v/>
      </c>
      <c r="N242" s="225" t="str">
        <f>IFERROR(IF(COUNTIF(INDEX(Personnel_1[Category],A242),"*Other scientific*")&gt;0,IF(OR(IFERROR(MATCH("*PhD*",Personnel_1[Category],0),0)&gt;0,IFERROR(MATCH("*PostDoc*",Personnel_1[Category],0),0)&gt;0),"",$B$132),""),"")</f>
        <v/>
      </c>
      <c r="O242" s="225" t="str">
        <f>IFERROR(IF(COUNTIF(INDEX(Personnel_1[Category],A242),"*Other scientific*")&gt;0,IF(Total_OSP&gt;100000,$B$133,""),""),"")</f>
        <v/>
      </c>
      <c r="P242" s="225" t="str">
        <f>IFERROR(IF(COUNTIF(INDEX(Personnel_1[Category],A242),"*Other scientific*")&gt;0,IF(INDEX(Personnel_1[Months],A242)*INDEX(Personnel_1[FTE],A242)&lt;6,$B$134,""),""),"")</f>
        <v/>
      </c>
      <c r="Q242" s="225" t="str">
        <f>IFERROR(IF(COUNTIF(INDEX(Personnel_1[Category],A242),"*Other scientific*")&gt;0,IF(INDEX(Personnel_1[Months],A242)*INDEX(Personnel_1[FTE],A242)&gt;48,$B$135,""),""),"")</f>
        <v/>
      </c>
      <c r="R242" s="225" t="str">
        <f>IFERROR(IF(COUNTIF(INDEX(Personnel_1[Category],A242),"*leave*")&gt;0,IF(Research_leave_FTE_months&gt;5,$B$136,""),""),"")</f>
        <v/>
      </c>
    </row>
    <row r="243" spans="1:18" outlineLevel="1" x14ac:dyDescent="0.25">
      <c r="A243">
        <v>86</v>
      </c>
      <c r="B243" t="str">
        <f t="shared" si="2"/>
        <v/>
      </c>
      <c r="C243" t="str">
        <f>IFERROR(IF(INDEX(Personnel_1[Months],A243)&gt;Max_project_duration,$B$121,""),"")</f>
        <v/>
      </c>
      <c r="D243" t="str">
        <f>IFERROR(IF(COUNTIF(INDEX(Personnel_1[Category],A243),"*PhD*")&gt;0,IF(INDEX(Personnel_1[Months],A243)*INDEX(Personnel_1[FTE],A243)&lt;48,$B$122,""),""),"")</f>
        <v/>
      </c>
      <c r="E243" t="str">
        <f>IFERROR(IF(COUNTIF(INDEX(Personnel_1[Category],A243),"*year*")&gt;0,IF(INDEX(Personnel_1[Months],A243)*INDEX(Personnel_1[FTE],A243)&lt;36,$B$123,""),""),"")</f>
        <v/>
      </c>
      <c r="F243" s="225" t="str">
        <f>IFERROR(IF(COUNTIF(INDEX(Personnel_1[Category],A243),"*PDEng*")&gt;0,IF(OR(IFERROR(MATCH("*PhD*",Personnel_1[Category],0),0)&gt;0,IFERROR(MATCH("*PostDoc*",Personnel_1[Category],0),0)&gt;0),"",$B$124),""),"")</f>
        <v/>
      </c>
      <c r="G243" s="225" t="str">
        <f>IFERROR(IF(COUNTIF(INDEX(Personnel_1[Category],A243),"*PDEng*")&gt;0,IF(INDEX(Personnel_1[Months],A243)*INDEX(Personnel_1[FTE],A243)&gt;24,$B$125,""),""),"")</f>
        <v/>
      </c>
      <c r="H243" s="225" t="str">
        <f>IFERROR(IF(COUNTIF(INDEX(Personnel_1[Category],A243),"*PostDoc*")&gt;0,IF(INDEX(Personnel_1[Months],A243)*INDEX(Personnel_1[FTE],A243)&lt;6,$B$126,""),""),"")</f>
        <v/>
      </c>
      <c r="I243" s="225" t="str">
        <f>IFERROR(IF(COUNTIF(INDEX(Personnel_1[Category],A243),"*PostDoc*")&gt;0,IF(INDEX(Personnel_1[Months],A243)*INDEX(Personnel_1[FTE],A243)&gt;48,$B$127,""),""),"")</f>
        <v/>
      </c>
      <c r="J243" s="225" t="str">
        <f>IFERROR(IF(COUNTIF(INDEX(Personnel_1[Category],A243),"*Non-scientific*")&gt;0,IF(OR(IFERROR(MATCH("*PhD*",Personnel_1[Category],0),0)&gt;0,IFERROR(MATCH("*PostDoc*",Personnel_1[Category],0),0)&gt;0),"",$B$124),""),"")</f>
        <v/>
      </c>
      <c r="K243" s="225" t="str">
        <f>IFERROR(IF(COUNTIF(INDEX(Personnel_1[Category],A243),"*Non-scientific*")&gt;0,IF(Total_NSP&gt;100000,$B$129,""),""),"")</f>
        <v/>
      </c>
      <c r="L243" s="225" t="str">
        <f>IFERROR(IF(COUNTIF(INDEX(Personnel_1[Category],A243),"*Non-scientific*")&gt;0,IF(INDEX(Personnel_1[Months],A243)*INDEX(Personnel_1[FTE],A243)&lt;6,$B$130,""),""),"")</f>
        <v/>
      </c>
      <c r="M243" s="225" t="str">
        <f>IFERROR(IF(COUNTIF(INDEX(Personnel_1[Category],A243),"*Non-scientific*")&gt;0,IF(INDEX(Personnel_1[Months],A243)*INDEX(Personnel_1[FTE],A243)&gt;48,$B$131,""),""),"")</f>
        <v/>
      </c>
      <c r="N243" s="225" t="str">
        <f>IFERROR(IF(COUNTIF(INDEX(Personnel_1[Category],A243),"*Other scientific*")&gt;0,IF(OR(IFERROR(MATCH("*PhD*",Personnel_1[Category],0),0)&gt;0,IFERROR(MATCH("*PostDoc*",Personnel_1[Category],0),0)&gt;0),"",$B$132),""),"")</f>
        <v/>
      </c>
      <c r="O243" s="225" t="str">
        <f>IFERROR(IF(COUNTIF(INDEX(Personnel_1[Category],A243),"*Other scientific*")&gt;0,IF(Total_OSP&gt;100000,$B$133,""),""),"")</f>
        <v/>
      </c>
      <c r="P243" s="225" t="str">
        <f>IFERROR(IF(COUNTIF(INDEX(Personnel_1[Category],A243),"*Other scientific*")&gt;0,IF(INDEX(Personnel_1[Months],A243)*INDEX(Personnel_1[FTE],A243)&lt;6,$B$134,""),""),"")</f>
        <v/>
      </c>
      <c r="Q243" s="225" t="str">
        <f>IFERROR(IF(COUNTIF(INDEX(Personnel_1[Category],A243),"*Other scientific*")&gt;0,IF(INDEX(Personnel_1[Months],A243)*INDEX(Personnel_1[FTE],A243)&gt;48,$B$135,""),""),"")</f>
        <v/>
      </c>
      <c r="R243" s="225" t="str">
        <f>IFERROR(IF(COUNTIF(INDEX(Personnel_1[Category],A243),"*leave*")&gt;0,IF(Research_leave_FTE_months&gt;5,$B$136,""),""),"")</f>
        <v/>
      </c>
    </row>
    <row r="244" spans="1:18" outlineLevel="1" x14ac:dyDescent="0.25">
      <c r="A244">
        <v>87</v>
      </c>
      <c r="B244" t="str">
        <f t="shared" si="2"/>
        <v/>
      </c>
      <c r="C244" t="str">
        <f>IFERROR(IF(INDEX(Personnel_1[Months],A244)&gt;Max_project_duration,$B$121,""),"")</f>
        <v/>
      </c>
      <c r="D244" t="str">
        <f>IFERROR(IF(COUNTIF(INDEX(Personnel_1[Category],A244),"*PhD*")&gt;0,IF(INDEX(Personnel_1[Months],A244)*INDEX(Personnel_1[FTE],A244)&lt;48,$B$122,""),""),"")</f>
        <v/>
      </c>
      <c r="E244" t="str">
        <f>IFERROR(IF(COUNTIF(INDEX(Personnel_1[Category],A244),"*year*")&gt;0,IF(INDEX(Personnel_1[Months],A244)*INDEX(Personnel_1[FTE],A244)&lt;36,$B$123,""),""),"")</f>
        <v/>
      </c>
      <c r="F244" s="225" t="str">
        <f>IFERROR(IF(COUNTIF(INDEX(Personnel_1[Category],A244),"*PDEng*")&gt;0,IF(OR(IFERROR(MATCH("*PhD*",Personnel_1[Category],0),0)&gt;0,IFERROR(MATCH("*PostDoc*",Personnel_1[Category],0),0)&gt;0),"",$B$124),""),"")</f>
        <v/>
      </c>
      <c r="G244" s="225" t="str">
        <f>IFERROR(IF(COUNTIF(INDEX(Personnel_1[Category],A244),"*PDEng*")&gt;0,IF(INDEX(Personnel_1[Months],A244)*INDEX(Personnel_1[FTE],A244)&gt;24,$B$125,""),""),"")</f>
        <v/>
      </c>
      <c r="H244" s="225" t="str">
        <f>IFERROR(IF(COUNTIF(INDEX(Personnel_1[Category],A244),"*PostDoc*")&gt;0,IF(INDEX(Personnel_1[Months],A244)*INDEX(Personnel_1[FTE],A244)&lt;6,$B$126,""),""),"")</f>
        <v/>
      </c>
      <c r="I244" s="225" t="str">
        <f>IFERROR(IF(COUNTIF(INDEX(Personnel_1[Category],A244),"*PostDoc*")&gt;0,IF(INDEX(Personnel_1[Months],A244)*INDEX(Personnel_1[FTE],A244)&gt;48,$B$127,""),""),"")</f>
        <v/>
      </c>
      <c r="J244" s="225" t="str">
        <f>IFERROR(IF(COUNTIF(INDEX(Personnel_1[Category],A244),"*Non-scientific*")&gt;0,IF(OR(IFERROR(MATCH("*PhD*",Personnel_1[Category],0),0)&gt;0,IFERROR(MATCH("*PostDoc*",Personnel_1[Category],0),0)&gt;0),"",$B$124),""),"")</f>
        <v/>
      </c>
      <c r="K244" s="225" t="str">
        <f>IFERROR(IF(COUNTIF(INDEX(Personnel_1[Category],A244),"*Non-scientific*")&gt;0,IF(Total_NSP&gt;100000,$B$129,""),""),"")</f>
        <v/>
      </c>
      <c r="L244" s="225" t="str">
        <f>IFERROR(IF(COUNTIF(INDEX(Personnel_1[Category],A244),"*Non-scientific*")&gt;0,IF(INDEX(Personnel_1[Months],A244)*INDEX(Personnel_1[FTE],A244)&lt;6,$B$130,""),""),"")</f>
        <v/>
      </c>
      <c r="M244" s="225" t="str">
        <f>IFERROR(IF(COUNTIF(INDEX(Personnel_1[Category],A244),"*Non-scientific*")&gt;0,IF(INDEX(Personnel_1[Months],A244)*INDEX(Personnel_1[FTE],A244)&gt;48,$B$131,""),""),"")</f>
        <v/>
      </c>
      <c r="N244" s="225" t="str">
        <f>IFERROR(IF(COUNTIF(INDEX(Personnel_1[Category],A244),"*Other scientific*")&gt;0,IF(OR(IFERROR(MATCH("*PhD*",Personnel_1[Category],0),0)&gt;0,IFERROR(MATCH("*PostDoc*",Personnel_1[Category],0),0)&gt;0),"",$B$132),""),"")</f>
        <v/>
      </c>
      <c r="O244" s="225" t="str">
        <f>IFERROR(IF(COUNTIF(INDEX(Personnel_1[Category],A244),"*Other scientific*")&gt;0,IF(Total_OSP&gt;100000,$B$133,""),""),"")</f>
        <v/>
      </c>
      <c r="P244" s="225" t="str">
        <f>IFERROR(IF(COUNTIF(INDEX(Personnel_1[Category],A244),"*Other scientific*")&gt;0,IF(INDEX(Personnel_1[Months],A244)*INDEX(Personnel_1[FTE],A244)&lt;6,$B$134,""),""),"")</f>
        <v/>
      </c>
      <c r="Q244" s="225" t="str">
        <f>IFERROR(IF(COUNTIF(INDEX(Personnel_1[Category],A244),"*Other scientific*")&gt;0,IF(INDEX(Personnel_1[Months],A244)*INDEX(Personnel_1[FTE],A244)&gt;48,$B$135,""),""),"")</f>
        <v/>
      </c>
      <c r="R244" s="225" t="str">
        <f>IFERROR(IF(COUNTIF(INDEX(Personnel_1[Category],A244),"*leave*")&gt;0,IF(Research_leave_FTE_months&gt;5,$B$136,""),""),"")</f>
        <v/>
      </c>
    </row>
    <row r="245" spans="1:18" outlineLevel="1" x14ac:dyDescent="0.25">
      <c r="A245">
        <v>88</v>
      </c>
      <c r="B245" t="str">
        <f t="shared" si="2"/>
        <v/>
      </c>
      <c r="C245" t="str">
        <f>IFERROR(IF(INDEX(Personnel_1[Months],A245)&gt;Max_project_duration,$B$121,""),"")</f>
        <v/>
      </c>
      <c r="D245" t="str">
        <f>IFERROR(IF(COUNTIF(INDEX(Personnel_1[Category],A245),"*PhD*")&gt;0,IF(INDEX(Personnel_1[Months],A245)*INDEX(Personnel_1[FTE],A245)&lt;48,$B$122,""),""),"")</f>
        <v/>
      </c>
      <c r="E245" t="str">
        <f>IFERROR(IF(COUNTIF(INDEX(Personnel_1[Category],A245),"*year*")&gt;0,IF(INDEX(Personnel_1[Months],A245)*INDEX(Personnel_1[FTE],A245)&lt;36,$B$123,""),""),"")</f>
        <v/>
      </c>
      <c r="F245" s="225" t="str">
        <f>IFERROR(IF(COUNTIF(INDEX(Personnel_1[Category],A245),"*PDEng*")&gt;0,IF(OR(IFERROR(MATCH("*PhD*",Personnel_1[Category],0),0)&gt;0,IFERROR(MATCH("*PostDoc*",Personnel_1[Category],0),0)&gt;0),"",$B$124),""),"")</f>
        <v/>
      </c>
      <c r="G245" s="225" t="str">
        <f>IFERROR(IF(COUNTIF(INDEX(Personnel_1[Category],A245),"*PDEng*")&gt;0,IF(INDEX(Personnel_1[Months],A245)*INDEX(Personnel_1[FTE],A245)&gt;24,$B$125,""),""),"")</f>
        <v/>
      </c>
      <c r="H245" s="225" t="str">
        <f>IFERROR(IF(COUNTIF(INDEX(Personnel_1[Category],A245),"*PostDoc*")&gt;0,IF(INDEX(Personnel_1[Months],A245)*INDEX(Personnel_1[FTE],A245)&lt;6,$B$126,""),""),"")</f>
        <v/>
      </c>
      <c r="I245" s="225" t="str">
        <f>IFERROR(IF(COUNTIF(INDEX(Personnel_1[Category],A245),"*PostDoc*")&gt;0,IF(INDEX(Personnel_1[Months],A245)*INDEX(Personnel_1[FTE],A245)&gt;48,$B$127,""),""),"")</f>
        <v/>
      </c>
      <c r="J245" s="225" t="str">
        <f>IFERROR(IF(COUNTIF(INDEX(Personnel_1[Category],A245),"*Non-scientific*")&gt;0,IF(OR(IFERROR(MATCH("*PhD*",Personnel_1[Category],0),0)&gt;0,IFERROR(MATCH("*PostDoc*",Personnel_1[Category],0),0)&gt;0),"",$B$124),""),"")</f>
        <v/>
      </c>
      <c r="K245" s="225" t="str">
        <f>IFERROR(IF(COUNTIF(INDEX(Personnel_1[Category],A245),"*Non-scientific*")&gt;0,IF(Total_NSP&gt;100000,$B$129,""),""),"")</f>
        <v/>
      </c>
      <c r="L245" s="225" t="str">
        <f>IFERROR(IF(COUNTIF(INDEX(Personnel_1[Category],A245),"*Non-scientific*")&gt;0,IF(INDEX(Personnel_1[Months],A245)*INDEX(Personnel_1[FTE],A245)&lt;6,$B$130,""),""),"")</f>
        <v/>
      </c>
      <c r="M245" s="225" t="str">
        <f>IFERROR(IF(COUNTIF(INDEX(Personnel_1[Category],A245),"*Non-scientific*")&gt;0,IF(INDEX(Personnel_1[Months],A245)*INDEX(Personnel_1[FTE],A245)&gt;48,$B$131,""),""),"")</f>
        <v/>
      </c>
      <c r="N245" s="225" t="str">
        <f>IFERROR(IF(COUNTIF(INDEX(Personnel_1[Category],A245),"*Other scientific*")&gt;0,IF(OR(IFERROR(MATCH("*PhD*",Personnel_1[Category],0),0)&gt;0,IFERROR(MATCH("*PostDoc*",Personnel_1[Category],0),0)&gt;0),"",$B$132),""),"")</f>
        <v/>
      </c>
      <c r="O245" s="225" t="str">
        <f>IFERROR(IF(COUNTIF(INDEX(Personnel_1[Category],A245),"*Other scientific*")&gt;0,IF(Total_OSP&gt;100000,$B$133,""),""),"")</f>
        <v/>
      </c>
      <c r="P245" s="225" t="str">
        <f>IFERROR(IF(COUNTIF(INDEX(Personnel_1[Category],A245),"*Other scientific*")&gt;0,IF(INDEX(Personnel_1[Months],A245)*INDEX(Personnel_1[FTE],A245)&lt;6,$B$134,""),""),"")</f>
        <v/>
      </c>
      <c r="Q245" s="225" t="str">
        <f>IFERROR(IF(COUNTIF(INDEX(Personnel_1[Category],A245),"*Other scientific*")&gt;0,IF(INDEX(Personnel_1[Months],A245)*INDEX(Personnel_1[FTE],A245)&gt;48,$B$135,""),""),"")</f>
        <v/>
      </c>
      <c r="R245" s="225" t="str">
        <f>IFERROR(IF(COUNTIF(INDEX(Personnel_1[Category],A245),"*leave*")&gt;0,IF(Research_leave_FTE_months&gt;5,$B$136,""),""),"")</f>
        <v/>
      </c>
    </row>
    <row r="246" spans="1:18" outlineLevel="1" x14ac:dyDescent="0.25">
      <c r="A246">
        <v>89</v>
      </c>
      <c r="B246" t="str">
        <f t="shared" si="2"/>
        <v/>
      </c>
      <c r="C246" t="str">
        <f>IFERROR(IF(INDEX(Personnel_1[Months],A246)&gt;Max_project_duration,$B$121,""),"")</f>
        <v/>
      </c>
      <c r="D246" t="str">
        <f>IFERROR(IF(COUNTIF(INDEX(Personnel_1[Category],A246),"*PhD*")&gt;0,IF(INDEX(Personnel_1[Months],A246)*INDEX(Personnel_1[FTE],A246)&lt;48,$B$122,""),""),"")</f>
        <v/>
      </c>
      <c r="E246" t="str">
        <f>IFERROR(IF(COUNTIF(INDEX(Personnel_1[Category],A246),"*year*")&gt;0,IF(INDEX(Personnel_1[Months],A246)*INDEX(Personnel_1[FTE],A246)&lt;36,$B$123,""),""),"")</f>
        <v/>
      </c>
      <c r="F246" s="225" t="str">
        <f>IFERROR(IF(COUNTIF(INDEX(Personnel_1[Category],A246),"*PDEng*")&gt;0,IF(OR(IFERROR(MATCH("*PhD*",Personnel_1[Category],0),0)&gt;0,IFERROR(MATCH("*PostDoc*",Personnel_1[Category],0),0)&gt;0),"",$B$124),""),"")</f>
        <v/>
      </c>
      <c r="G246" s="225" t="str">
        <f>IFERROR(IF(COUNTIF(INDEX(Personnel_1[Category],A246),"*PDEng*")&gt;0,IF(INDEX(Personnel_1[Months],A246)*INDEX(Personnel_1[FTE],A246)&gt;24,$B$125,""),""),"")</f>
        <v/>
      </c>
      <c r="H246" s="225" t="str">
        <f>IFERROR(IF(COUNTIF(INDEX(Personnel_1[Category],A246),"*PostDoc*")&gt;0,IF(INDEX(Personnel_1[Months],A246)*INDEX(Personnel_1[FTE],A246)&lt;6,$B$126,""),""),"")</f>
        <v/>
      </c>
      <c r="I246" s="225" t="str">
        <f>IFERROR(IF(COUNTIF(INDEX(Personnel_1[Category],A246),"*PostDoc*")&gt;0,IF(INDEX(Personnel_1[Months],A246)*INDEX(Personnel_1[FTE],A246)&gt;48,$B$127,""),""),"")</f>
        <v/>
      </c>
      <c r="J246" s="225" t="str">
        <f>IFERROR(IF(COUNTIF(INDEX(Personnel_1[Category],A246),"*Non-scientific*")&gt;0,IF(OR(IFERROR(MATCH("*PhD*",Personnel_1[Category],0),0)&gt;0,IFERROR(MATCH("*PostDoc*",Personnel_1[Category],0),0)&gt;0),"",$B$124),""),"")</f>
        <v/>
      </c>
      <c r="K246" s="225" t="str">
        <f>IFERROR(IF(COUNTIF(INDEX(Personnel_1[Category],A246),"*Non-scientific*")&gt;0,IF(Total_NSP&gt;100000,$B$129,""),""),"")</f>
        <v/>
      </c>
      <c r="L246" s="225" t="str">
        <f>IFERROR(IF(COUNTIF(INDEX(Personnel_1[Category],A246),"*Non-scientific*")&gt;0,IF(INDEX(Personnel_1[Months],A246)*INDEX(Personnel_1[FTE],A246)&lt;6,$B$130,""),""),"")</f>
        <v/>
      </c>
      <c r="M246" s="225" t="str">
        <f>IFERROR(IF(COUNTIF(INDEX(Personnel_1[Category],A246),"*Non-scientific*")&gt;0,IF(INDEX(Personnel_1[Months],A246)*INDEX(Personnel_1[FTE],A246)&gt;48,$B$131,""),""),"")</f>
        <v/>
      </c>
      <c r="N246" s="225" t="str">
        <f>IFERROR(IF(COUNTIF(INDEX(Personnel_1[Category],A246),"*Other scientific*")&gt;0,IF(OR(IFERROR(MATCH("*PhD*",Personnel_1[Category],0),0)&gt;0,IFERROR(MATCH("*PostDoc*",Personnel_1[Category],0),0)&gt;0),"",$B$132),""),"")</f>
        <v/>
      </c>
      <c r="O246" s="225" t="str">
        <f>IFERROR(IF(COUNTIF(INDEX(Personnel_1[Category],A246),"*Other scientific*")&gt;0,IF(Total_OSP&gt;100000,$B$133,""),""),"")</f>
        <v/>
      </c>
      <c r="P246" s="225" t="str">
        <f>IFERROR(IF(COUNTIF(INDEX(Personnel_1[Category],A246),"*Other scientific*")&gt;0,IF(INDEX(Personnel_1[Months],A246)*INDEX(Personnel_1[FTE],A246)&lt;6,$B$134,""),""),"")</f>
        <v/>
      </c>
      <c r="Q246" s="225" t="str">
        <f>IFERROR(IF(COUNTIF(INDEX(Personnel_1[Category],A246),"*Other scientific*")&gt;0,IF(INDEX(Personnel_1[Months],A246)*INDEX(Personnel_1[FTE],A246)&gt;48,$B$135,""),""),"")</f>
        <v/>
      </c>
      <c r="R246" s="225" t="str">
        <f>IFERROR(IF(COUNTIF(INDEX(Personnel_1[Category],A246),"*leave*")&gt;0,IF(Research_leave_FTE_months&gt;5,$B$136,""),""),"")</f>
        <v/>
      </c>
    </row>
    <row r="247" spans="1:18" outlineLevel="1" x14ac:dyDescent="0.25">
      <c r="A247">
        <v>90</v>
      </c>
      <c r="B247" t="str">
        <f t="shared" si="2"/>
        <v/>
      </c>
      <c r="C247" t="str">
        <f>IFERROR(IF(INDEX(Personnel_1[Months],A247)&gt;Max_project_duration,$B$121,""),"")</f>
        <v/>
      </c>
      <c r="D247" t="str">
        <f>IFERROR(IF(COUNTIF(INDEX(Personnel_1[Category],A247),"*PhD*")&gt;0,IF(INDEX(Personnel_1[Months],A247)*INDEX(Personnel_1[FTE],A247)&lt;48,$B$122,""),""),"")</f>
        <v/>
      </c>
      <c r="E247" t="str">
        <f>IFERROR(IF(COUNTIF(INDEX(Personnel_1[Category],A247),"*year*")&gt;0,IF(INDEX(Personnel_1[Months],A247)*INDEX(Personnel_1[FTE],A247)&lt;36,$B$123,""),""),"")</f>
        <v/>
      </c>
      <c r="F247" s="225" t="str">
        <f>IFERROR(IF(COUNTIF(INDEX(Personnel_1[Category],A247),"*PDEng*")&gt;0,IF(OR(IFERROR(MATCH("*PhD*",Personnel_1[Category],0),0)&gt;0,IFERROR(MATCH("*PostDoc*",Personnel_1[Category],0),0)&gt;0),"",$B$124),""),"")</f>
        <v/>
      </c>
      <c r="G247" s="225" t="str">
        <f>IFERROR(IF(COUNTIF(INDEX(Personnel_1[Category],A247),"*PDEng*")&gt;0,IF(INDEX(Personnel_1[Months],A247)*INDEX(Personnel_1[FTE],A247)&gt;24,$B$125,""),""),"")</f>
        <v/>
      </c>
      <c r="H247" s="225" t="str">
        <f>IFERROR(IF(COUNTIF(INDEX(Personnel_1[Category],A247),"*PostDoc*")&gt;0,IF(INDEX(Personnel_1[Months],A247)*INDEX(Personnel_1[FTE],A247)&lt;6,$B$126,""),""),"")</f>
        <v/>
      </c>
      <c r="I247" s="225" t="str">
        <f>IFERROR(IF(COUNTIF(INDEX(Personnel_1[Category],A247),"*PostDoc*")&gt;0,IF(INDEX(Personnel_1[Months],A247)*INDEX(Personnel_1[FTE],A247)&gt;48,$B$127,""),""),"")</f>
        <v/>
      </c>
      <c r="J247" s="225" t="str">
        <f>IFERROR(IF(COUNTIF(INDEX(Personnel_1[Category],A247),"*Non-scientific*")&gt;0,IF(OR(IFERROR(MATCH("*PhD*",Personnel_1[Category],0),0)&gt;0,IFERROR(MATCH("*PostDoc*",Personnel_1[Category],0),0)&gt;0),"",$B$124),""),"")</f>
        <v/>
      </c>
      <c r="K247" s="225" t="str">
        <f>IFERROR(IF(COUNTIF(INDEX(Personnel_1[Category],A247),"*Non-scientific*")&gt;0,IF(Total_NSP&gt;100000,$B$129,""),""),"")</f>
        <v/>
      </c>
      <c r="L247" s="225" t="str">
        <f>IFERROR(IF(COUNTIF(INDEX(Personnel_1[Category],A247),"*Non-scientific*")&gt;0,IF(INDEX(Personnel_1[Months],A247)*INDEX(Personnel_1[FTE],A247)&lt;6,$B$130,""),""),"")</f>
        <v/>
      </c>
      <c r="M247" s="225" t="str">
        <f>IFERROR(IF(COUNTIF(INDEX(Personnel_1[Category],A247),"*Non-scientific*")&gt;0,IF(INDEX(Personnel_1[Months],A247)*INDEX(Personnel_1[FTE],A247)&gt;48,$B$131,""),""),"")</f>
        <v/>
      </c>
      <c r="N247" s="225" t="str">
        <f>IFERROR(IF(COUNTIF(INDEX(Personnel_1[Category],A247),"*Other scientific*")&gt;0,IF(OR(IFERROR(MATCH("*PhD*",Personnel_1[Category],0),0)&gt;0,IFERROR(MATCH("*PostDoc*",Personnel_1[Category],0),0)&gt;0),"",$B$132),""),"")</f>
        <v/>
      </c>
      <c r="O247" s="225" t="str">
        <f>IFERROR(IF(COUNTIF(INDEX(Personnel_1[Category],A247),"*Other scientific*")&gt;0,IF(Total_OSP&gt;100000,$B$133,""),""),"")</f>
        <v/>
      </c>
      <c r="P247" s="225" t="str">
        <f>IFERROR(IF(COUNTIF(INDEX(Personnel_1[Category],A247),"*Other scientific*")&gt;0,IF(INDEX(Personnel_1[Months],A247)*INDEX(Personnel_1[FTE],A247)&lt;6,$B$134,""),""),"")</f>
        <v/>
      </c>
      <c r="Q247" s="225" t="str">
        <f>IFERROR(IF(COUNTIF(INDEX(Personnel_1[Category],A247),"*Other scientific*")&gt;0,IF(INDEX(Personnel_1[Months],A247)*INDEX(Personnel_1[FTE],A247)&gt;48,$B$135,""),""),"")</f>
        <v/>
      </c>
      <c r="R247" s="225" t="str">
        <f>IFERROR(IF(COUNTIF(INDEX(Personnel_1[Category],A247),"*leave*")&gt;0,IF(Research_leave_FTE_months&gt;5,$B$136,""),""),"")</f>
        <v/>
      </c>
    </row>
    <row r="248" spans="1:18" outlineLevel="1" x14ac:dyDescent="0.25">
      <c r="A248">
        <v>91</v>
      </c>
      <c r="B248" t="str">
        <f t="shared" si="2"/>
        <v/>
      </c>
      <c r="C248" t="str">
        <f>IFERROR(IF(INDEX(Personnel_1[Months],A248)&gt;Max_project_duration,$B$121,""),"")</f>
        <v/>
      </c>
      <c r="D248" t="str">
        <f>IFERROR(IF(COUNTIF(INDEX(Personnel_1[Category],A248),"*PhD*")&gt;0,IF(INDEX(Personnel_1[Months],A248)*INDEX(Personnel_1[FTE],A248)&lt;48,$B$122,""),""),"")</f>
        <v/>
      </c>
      <c r="E248" t="str">
        <f>IFERROR(IF(COUNTIF(INDEX(Personnel_1[Category],A248),"*year*")&gt;0,IF(INDEX(Personnel_1[Months],A248)*INDEX(Personnel_1[FTE],A248)&lt;36,$B$123,""),""),"")</f>
        <v/>
      </c>
      <c r="F248" s="225" t="str">
        <f>IFERROR(IF(COUNTIF(INDEX(Personnel_1[Category],A248),"*PDEng*")&gt;0,IF(OR(IFERROR(MATCH("*PhD*",Personnel_1[Category],0),0)&gt;0,IFERROR(MATCH("*PostDoc*",Personnel_1[Category],0),0)&gt;0),"",$B$124),""),"")</f>
        <v/>
      </c>
      <c r="G248" s="225" t="str">
        <f>IFERROR(IF(COUNTIF(INDEX(Personnel_1[Category],A248),"*PDEng*")&gt;0,IF(INDEX(Personnel_1[Months],A248)*INDEX(Personnel_1[FTE],A248)&gt;24,$B$125,""),""),"")</f>
        <v/>
      </c>
      <c r="H248" s="225" t="str">
        <f>IFERROR(IF(COUNTIF(INDEX(Personnel_1[Category],A248),"*PostDoc*")&gt;0,IF(INDEX(Personnel_1[Months],A248)*INDEX(Personnel_1[FTE],A248)&lt;6,$B$126,""),""),"")</f>
        <v/>
      </c>
      <c r="I248" s="225" t="str">
        <f>IFERROR(IF(COUNTIF(INDEX(Personnel_1[Category],A248),"*PostDoc*")&gt;0,IF(INDEX(Personnel_1[Months],A248)*INDEX(Personnel_1[FTE],A248)&gt;48,$B$127,""),""),"")</f>
        <v/>
      </c>
      <c r="J248" s="225" t="str">
        <f>IFERROR(IF(COUNTIF(INDEX(Personnel_1[Category],A248),"*Non-scientific*")&gt;0,IF(OR(IFERROR(MATCH("*PhD*",Personnel_1[Category],0),0)&gt;0,IFERROR(MATCH("*PostDoc*",Personnel_1[Category],0),0)&gt;0),"",$B$124),""),"")</f>
        <v/>
      </c>
      <c r="K248" s="225" t="str">
        <f>IFERROR(IF(COUNTIF(INDEX(Personnel_1[Category],A248),"*Non-scientific*")&gt;0,IF(Total_NSP&gt;100000,$B$129,""),""),"")</f>
        <v/>
      </c>
      <c r="L248" s="225" t="str">
        <f>IFERROR(IF(COUNTIF(INDEX(Personnel_1[Category],A248),"*Non-scientific*")&gt;0,IF(INDEX(Personnel_1[Months],A248)*INDEX(Personnel_1[FTE],A248)&lt;6,$B$130,""),""),"")</f>
        <v/>
      </c>
      <c r="M248" s="225" t="str">
        <f>IFERROR(IF(COUNTIF(INDEX(Personnel_1[Category],A248),"*Non-scientific*")&gt;0,IF(INDEX(Personnel_1[Months],A248)*INDEX(Personnel_1[FTE],A248)&gt;48,$B$131,""),""),"")</f>
        <v/>
      </c>
      <c r="N248" s="225" t="str">
        <f>IFERROR(IF(COUNTIF(INDEX(Personnel_1[Category],A248),"*Other scientific*")&gt;0,IF(OR(IFERROR(MATCH("*PhD*",Personnel_1[Category],0),0)&gt;0,IFERROR(MATCH("*PostDoc*",Personnel_1[Category],0),0)&gt;0),"",$B$132),""),"")</f>
        <v/>
      </c>
      <c r="O248" s="225" t="str">
        <f>IFERROR(IF(COUNTIF(INDEX(Personnel_1[Category],A248),"*Other scientific*")&gt;0,IF(Total_OSP&gt;100000,$B$133,""),""),"")</f>
        <v/>
      </c>
      <c r="P248" s="225" t="str">
        <f>IFERROR(IF(COUNTIF(INDEX(Personnel_1[Category],A248),"*Other scientific*")&gt;0,IF(INDEX(Personnel_1[Months],A248)*INDEX(Personnel_1[FTE],A248)&lt;6,$B$134,""),""),"")</f>
        <v/>
      </c>
      <c r="Q248" s="225" t="str">
        <f>IFERROR(IF(COUNTIF(INDEX(Personnel_1[Category],A248),"*Other scientific*")&gt;0,IF(INDEX(Personnel_1[Months],A248)*INDEX(Personnel_1[FTE],A248)&gt;48,$B$135,""),""),"")</f>
        <v/>
      </c>
      <c r="R248" s="225" t="str">
        <f>IFERROR(IF(COUNTIF(INDEX(Personnel_1[Category],A248),"*leave*")&gt;0,IF(Research_leave_FTE_months&gt;5,$B$136,""),""),"")</f>
        <v/>
      </c>
    </row>
    <row r="249" spans="1:18" outlineLevel="1" x14ac:dyDescent="0.25">
      <c r="A249">
        <v>92</v>
      </c>
      <c r="B249" t="str">
        <f t="shared" si="2"/>
        <v/>
      </c>
      <c r="C249" t="str">
        <f>IFERROR(IF(INDEX(Personnel_1[Months],A249)&gt;Max_project_duration,$B$121,""),"")</f>
        <v/>
      </c>
      <c r="D249" t="str">
        <f>IFERROR(IF(COUNTIF(INDEX(Personnel_1[Category],A249),"*PhD*")&gt;0,IF(INDEX(Personnel_1[Months],A249)*INDEX(Personnel_1[FTE],A249)&lt;48,$B$122,""),""),"")</f>
        <v/>
      </c>
      <c r="E249" t="str">
        <f>IFERROR(IF(COUNTIF(INDEX(Personnel_1[Category],A249),"*year*")&gt;0,IF(INDEX(Personnel_1[Months],A249)*INDEX(Personnel_1[FTE],A249)&lt;36,$B$123,""),""),"")</f>
        <v/>
      </c>
      <c r="F249" s="225" t="str">
        <f>IFERROR(IF(COUNTIF(INDEX(Personnel_1[Category],A249),"*PDEng*")&gt;0,IF(OR(IFERROR(MATCH("*PhD*",Personnel_1[Category],0),0)&gt;0,IFERROR(MATCH("*PostDoc*",Personnel_1[Category],0),0)&gt;0),"",$B$124),""),"")</f>
        <v/>
      </c>
      <c r="G249" s="225" t="str">
        <f>IFERROR(IF(COUNTIF(INDEX(Personnel_1[Category],A249),"*PDEng*")&gt;0,IF(INDEX(Personnel_1[Months],A249)*INDEX(Personnel_1[FTE],A249)&gt;24,$B$125,""),""),"")</f>
        <v/>
      </c>
      <c r="H249" s="225" t="str">
        <f>IFERROR(IF(COUNTIF(INDEX(Personnel_1[Category],A249),"*PostDoc*")&gt;0,IF(INDEX(Personnel_1[Months],A249)*INDEX(Personnel_1[FTE],A249)&lt;6,$B$126,""),""),"")</f>
        <v/>
      </c>
      <c r="I249" s="225" t="str">
        <f>IFERROR(IF(COUNTIF(INDEX(Personnel_1[Category],A249),"*PostDoc*")&gt;0,IF(INDEX(Personnel_1[Months],A249)*INDEX(Personnel_1[FTE],A249)&gt;48,$B$127,""),""),"")</f>
        <v/>
      </c>
      <c r="J249" s="225" t="str">
        <f>IFERROR(IF(COUNTIF(INDEX(Personnel_1[Category],A249),"*Non-scientific*")&gt;0,IF(OR(IFERROR(MATCH("*PhD*",Personnel_1[Category],0),0)&gt;0,IFERROR(MATCH("*PostDoc*",Personnel_1[Category],0),0)&gt;0),"",$B$124),""),"")</f>
        <v/>
      </c>
      <c r="K249" s="225" t="str">
        <f>IFERROR(IF(COUNTIF(INDEX(Personnel_1[Category],A249),"*Non-scientific*")&gt;0,IF(Total_NSP&gt;100000,$B$129,""),""),"")</f>
        <v/>
      </c>
      <c r="L249" s="225" t="str">
        <f>IFERROR(IF(COUNTIF(INDEX(Personnel_1[Category],A249),"*Non-scientific*")&gt;0,IF(INDEX(Personnel_1[Months],A249)*INDEX(Personnel_1[FTE],A249)&lt;6,$B$130,""),""),"")</f>
        <v/>
      </c>
      <c r="M249" s="225" t="str">
        <f>IFERROR(IF(COUNTIF(INDEX(Personnel_1[Category],A249),"*Non-scientific*")&gt;0,IF(INDEX(Personnel_1[Months],A249)*INDEX(Personnel_1[FTE],A249)&gt;48,$B$131,""),""),"")</f>
        <v/>
      </c>
      <c r="N249" s="225" t="str">
        <f>IFERROR(IF(COUNTIF(INDEX(Personnel_1[Category],A249),"*Other scientific*")&gt;0,IF(OR(IFERROR(MATCH("*PhD*",Personnel_1[Category],0),0)&gt;0,IFERROR(MATCH("*PostDoc*",Personnel_1[Category],0),0)&gt;0),"",$B$132),""),"")</f>
        <v/>
      </c>
      <c r="O249" s="225" t="str">
        <f>IFERROR(IF(COUNTIF(INDEX(Personnel_1[Category],A249),"*Other scientific*")&gt;0,IF(Total_OSP&gt;100000,$B$133,""),""),"")</f>
        <v/>
      </c>
      <c r="P249" s="225" t="str">
        <f>IFERROR(IF(COUNTIF(INDEX(Personnel_1[Category],A249),"*Other scientific*")&gt;0,IF(INDEX(Personnel_1[Months],A249)*INDEX(Personnel_1[FTE],A249)&lt;6,$B$134,""),""),"")</f>
        <v/>
      </c>
      <c r="Q249" s="225" t="str">
        <f>IFERROR(IF(COUNTIF(INDEX(Personnel_1[Category],A249),"*Other scientific*")&gt;0,IF(INDEX(Personnel_1[Months],A249)*INDEX(Personnel_1[FTE],A249)&gt;48,$B$135,""),""),"")</f>
        <v/>
      </c>
      <c r="R249" s="225" t="str">
        <f>IFERROR(IF(COUNTIF(INDEX(Personnel_1[Category],A249),"*leave*")&gt;0,IF(Research_leave_FTE_months&gt;5,$B$136,""),""),"")</f>
        <v/>
      </c>
    </row>
    <row r="250" spans="1:18" outlineLevel="1" x14ac:dyDescent="0.25">
      <c r="A250">
        <v>93</v>
      </c>
      <c r="B250" t="str">
        <f t="shared" si="2"/>
        <v/>
      </c>
      <c r="C250" t="str">
        <f>IFERROR(IF(INDEX(Personnel_1[Months],A250)&gt;Max_project_duration,$B$121,""),"")</f>
        <v/>
      </c>
      <c r="D250" t="str">
        <f>IFERROR(IF(COUNTIF(INDEX(Personnel_1[Category],A250),"*PhD*")&gt;0,IF(INDEX(Personnel_1[Months],A250)*INDEX(Personnel_1[FTE],A250)&lt;48,$B$122,""),""),"")</f>
        <v/>
      </c>
      <c r="E250" t="str">
        <f>IFERROR(IF(COUNTIF(INDEX(Personnel_1[Category],A250),"*year*")&gt;0,IF(INDEX(Personnel_1[Months],A250)*INDEX(Personnel_1[FTE],A250)&lt;36,$B$123,""),""),"")</f>
        <v/>
      </c>
      <c r="F250" s="225" t="str">
        <f>IFERROR(IF(COUNTIF(INDEX(Personnel_1[Category],A250),"*PDEng*")&gt;0,IF(OR(IFERROR(MATCH("*PhD*",Personnel_1[Category],0),0)&gt;0,IFERROR(MATCH("*PostDoc*",Personnel_1[Category],0),0)&gt;0),"",$B$124),""),"")</f>
        <v/>
      </c>
      <c r="G250" s="225" t="str">
        <f>IFERROR(IF(COUNTIF(INDEX(Personnel_1[Category],A250),"*PDEng*")&gt;0,IF(INDEX(Personnel_1[Months],A250)*INDEX(Personnel_1[FTE],A250)&gt;24,$B$125,""),""),"")</f>
        <v/>
      </c>
      <c r="H250" s="225" t="str">
        <f>IFERROR(IF(COUNTIF(INDEX(Personnel_1[Category],A250),"*PostDoc*")&gt;0,IF(INDEX(Personnel_1[Months],A250)*INDEX(Personnel_1[FTE],A250)&lt;6,$B$126,""),""),"")</f>
        <v/>
      </c>
      <c r="I250" s="225" t="str">
        <f>IFERROR(IF(COUNTIF(INDEX(Personnel_1[Category],A250),"*PostDoc*")&gt;0,IF(INDEX(Personnel_1[Months],A250)*INDEX(Personnel_1[FTE],A250)&gt;48,$B$127,""),""),"")</f>
        <v/>
      </c>
      <c r="J250" s="225" t="str">
        <f>IFERROR(IF(COUNTIF(INDEX(Personnel_1[Category],A250),"*Non-scientific*")&gt;0,IF(OR(IFERROR(MATCH("*PhD*",Personnel_1[Category],0),0)&gt;0,IFERROR(MATCH("*PostDoc*",Personnel_1[Category],0),0)&gt;0),"",$B$124),""),"")</f>
        <v/>
      </c>
      <c r="K250" s="225" t="str">
        <f>IFERROR(IF(COUNTIF(INDEX(Personnel_1[Category],A250),"*Non-scientific*")&gt;0,IF(Total_NSP&gt;100000,$B$129,""),""),"")</f>
        <v/>
      </c>
      <c r="L250" s="225" t="str">
        <f>IFERROR(IF(COUNTIF(INDEX(Personnel_1[Category],A250),"*Non-scientific*")&gt;0,IF(INDEX(Personnel_1[Months],A250)*INDEX(Personnel_1[FTE],A250)&lt;6,$B$130,""),""),"")</f>
        <v/>
      </c>
      <c r="M250" s="225" t="str">
        <f>IFERROR(IF(COUNTIF(INDEX(Personnel_1[Category],A250),"*Non-scientific*")&gt;0,IF(INDEX(Personnel_1[Months],A250)*INDEX(Personnel_1[FTE],A250)&gt;48,$B$131,""),""),"")</f>
        <v/>
      </c>
      <c r="N250" s="225" t="str">
        <f>IFERROR(IF(COUNTIF(INDEX(Personnel_1[Category],A250),"*Other scientific*")&gt;0,IF(OR(IFERROR(MATCH("*PhD*",Personnel_1[Category],0),0)&gt;0,IFERROR(MATCH("*PostDoc*",Personnel_1[Category],0),0)&gt;0),"",$B$132),""),"")</f>
        <v/>
      </c>
      <c r="O250" s="225" t="str">
        <f>IFERROR(IF(COUNTIF(INDEX(Personnel_1[Category],A250),"*Other scientific*")&gt;0,IF(Total_OSP&gt;100000,$B$133,""),""),"")</f>
        <v/>
      </c>
      <c r="P250" s="225" t="str">
        <f>IFERROR(IF(COUNTIF(INDEX(Personnel_1[Category],A250),"*Other scientific*")&gt;0,IF(INDEX(Personnel_1[Months],A250)*INDEX(Personnel_1[FTE],A250)&lt;6,$B$134,""),""),"")</f>
        <v/>
      </c>
      <c r="Q250" s="225" t="str">
        <f>IFERROR(IF(COUNTIF(INDEX(Personnel_1[Category],A250),"*Other scientific*")&gt;0,IF(INDEX(Personnel_1[Months],A250)*INDEX(Personnel_1[FTE],A250)&gt;48,$B$135,""),""),"")</f>
        <v/>
      </c>
      <c r="R250" s="225" t="str">
        <f>IFERROR(IF(COUNTIF(INDEX(Personnel_1[Category],A250),"*leave*")&gt;0,IF(Research_leave_FTE_months&gt;5,$B$136,""),""),"")</f>
        <v/>
      </c>
    </row>
    <row r="251" spans="1:18" outlineLevel="1" x14ac:dyDescent="0.25">
      <c r="A251">
        <v>94</v>
      </c>
      <c r="B251" t="str">
        <f t="shared" si="2"/>
        <v/>
      </c>
      <c r="C251" t="str">
        <f>IFERROR(IF(INDEX(Personnel_1[Months],A251)&gt;Max_project_duration,$B$121,""),"")</f>
        <v/>
      </c>
      <c r="D251" t="str">
        <f>IFERROR(IF(COUNTIF(INDEX(Personnel_1[Category],A251),"*PhD*")&gt;0,IF(INDEX(Personnel_1[Months],A251)*INDEX(Personnel_1[FTE],A251)&lt;48,$B$122,""),""),"")</f>
        <v/>
      </c>
      <c r="E251" t="str">
        <f>IFERROR(IF(COUNTIF(INDEX(Personnel_1[Category],A251),"*year*")&gt;0,IF(INDEX(Personnel_1[Months],A251)*INDEX(Personnel_1[FTE],A251)&lt;36,$B$123,""),""),"")</f>
        <v/>
      </c>
      <c r="F251" s="225" t="str">
        <f>IFERROR(IF(COUNTIF(INDEX(Personnel_1[Category],A251),"*PDEng*")&gt;0,IF(OR(IFERROR(MATCH("*PhD*",Personnel_1[Category],0),0)&gt;0,IFERROR(MATCH("*PostDoc*",Personnel_1[Category],0),0)&gt;0),"",$B$124),""),"")</f>
        <v/>
      </c>
      <c r="G251" s="225" t="str">
        <f>IFERROR(IF(COUNTIF(INDEX(Personnel_1[Category],A251),"*PDEng*")&gt;0,IF(INDEX(Personnel_1[Months],A251)*INDEX(Personnel_1[FTE],A251)&gt;24,$B$125,""),""),"")</f>
        <v/>
      </c>
      <c r="H251" s="225" t="str">
        <f>IFERROR(IF(COUNTIF(INDEX(Personnel_1[Category],A251),"*PostDoc*")&gt;0,IF(INDEX(Personnel_1[Months],A251)*INDEX(Personnel_1[FTE],A251)&lt;6,$B$126,""),""),"")</f>
        <v/>
      </c>
      <c r="I251" s="225" t="str">
        <f>IFERROR(IF(COUNTIF(INDEX(Personnel_1[Category],A251),"*PostDoc*")&gt;0,IF(INDEX(Personnel_1[Months],A251)*INDEX(Personnel_1[FTE],A251)&gt;48,$B$127,""),""),"")</f>
        <v/>
      </c>
      <c r="J251" s="225" t="str">
        <f>IFERROR(IF(COUNTIF(INDEX(Personnel_1[Category],A251),"*Non-scientific*")&gt;0,IF(OR(IFERROR(MATCH("*PhD*",Personnel_1[Category],0),0)&gt;0,IFERROR(MATCH("*PostDoc*",Personnel_1[Category],0),0)&gt;0),"",$B$124),""),"")</f>
        <v/>
      </c>
      <c r="K251" s="225" t="str">
        <f>IFERROR(IF(COUNTIF(INDEX(Personnel_1[Category],A251),"*Non-scientific*")&gt;0,IF(Total_NSP&gt;100000,$B$129,""),""),"")</f>
        <v/>
      </c>
      <c r="L251" s="225" t="str">
        <f>IFERROR(IF(COUNTIF(INDEX(Personnel_1[Category],A251),"*Non-scientific*")&gt;0,IF(INDEX(Personnel_1[Months],A251)*INDEX(Personnel_1[FTE],A251)&lt;6,$B$130,""),""),"")</f>
        <v/>
      </c>
      <c r="M251" s="225" t="str">
        <f>IFERROR(IF(COUNTIF(INDEX(Personnel_1[Category],A251),"*Non-scientific*")&gt;0,IF(INDEX(Personnel_1[Months],A251)*INDEX(Personnel_1[FTE],A251)&gt;48,$B$131,""),""),"")</f>
        <v/>
      </c>
      <c r="N251" s="225" t="str">
        <f>IFERROR(IF(COUNTIF(INDEX(Personnel_1[Category],A251),"*Other scientific*")&gt;0,IF(OR(IFERROR(MATCH("*PhD*",Personnel_1[Category],0),0)&gt;0,IFERROR(MATCH("*PostDoc*",Personnel_1[Category],0),0)&gt;0),"",$B$132),""),"")</f>
        <v/>
      </c>
      <c r="O251" s="225" t="str">
        <f>IFERROR(IF(COUNTIF(INDEX(Personnel_1[Category],A251),"*Other scientific*")&gt;0,IF(Total_OSP&gt;100000,$B$133,""),""),"")</f>
        <v/>
      </c>
      <c r="P251" s="225" t="str">
        <f>IFERROR(IF(COUNTIF(INDEX(Personnel_1[Category],A251),"*Other scientific*")&gt;0,IF(INDEX(Personnel_1[Months],A251)*INDEX(Personnel_1[FTE],A251)&lt;6,$B$134,""),""),"")</f>
        <v/>
      </c>
      <c r="Q251" s="225" t="str">
        <f>IFERROR(IF(COUNTIF(INDEX(Personnel_1[Category],A251),"*Other scientific*")&gt;0,IF(INDEX(Personnel_1[Months],A251)*INDEX(Personnel_1[FTE],A251)&gt;48,$B$135,""),""),"")</f>
        <v/>
      </c>
      <c r="R251" s="225" t="str">
        <f>IFERROR(IF(COUNTIF(INDEX(Personnel_1[Category],A251),"*leave*")&gt;0,IF(Research_leave_FTE_months&gt;5,$B$136,""),""),"")</f>
        <v/>
      </c>
    </row>
    <row r="252" spans="1:18" outlineLevel="1" x14ac:dyDescent="0.25">
      <c r="A252">
        <v>95</v>
      </c>
      <c r="B252" t="str">
        <f t="shared" si="2"/>
        <v/>
      </c>
      <c r="C252" t="str">
        <f>IFERROR(IF(INDEX(Personnel_1[Months],A252)&gt;Max_project_duration,$B$121,""),"")</f>
        <v/>
      </c>
      <c r="D252" t="str">
        <f>IFERROR(IF(COUNTIF(INDEX(Personnel_1[Category],A252),"*PhD*")&gt;0,IF(INDEX(Personnel_1[Months],A252)*INDEX(Personnel_1[FTE],A252)&lt;48,$B$122,""),""),"")</f>
        <v/>
      </c>
      <c r="E252" t="str">
        <f>IFERROR(IF(COUNTIF(INDEX(Personnel_1[Category],A252),"*year*")&gt;0,IF(INDEX(Personnel_1[Months],A252)*INDEX(Personnel_1[FTE],A252)&lt;36,$B$123,""),""),"")</f>
        <v/>
      </c>
      <c r="F252" s="225" t="str">
        <f>IFERROR(IF(COUNTIF(INDEX(Personnel_1[Category],A252),"*PDEng*")&gt;0,IF(OR(IFERROR(MATCH("*PhD*",Personnel_1[Category],0),0)&gt;0,IFERROR(MATCH("*PostDoc*",Personnel_1[Category],0),0)&gt;0),"",$B$124),""),"")</f>
        <v/>
      </c>
      <c r="G252" s="225" t="str">
        <f>IFERROR(IF(COUNTIF(INDEX(Personnel_1[Category],A252),"*PDEng*")&gt;0,IF(INDEX(Personnel_1[Months],A252)*INDEX(Personnel_1[FTE],A252)&gt;24,$B$125,""),""),"")</f>
        <v/>
      </c>
      <c r="H252" s="225" t="str">
        <f>IFERROR(IF(COUNTIF(INDEX(Personnel_1[Category],A252),"*PostDoc*")&gt;0,IF(INDEX(Personnel_1[Months],A252)*INDEX(Personnel_1[FTE],A252)&lt;6,$B$126,""),""),"")</f>
        <v/>
      </c>
      <c r="I252" s="225" t="str">
        <f>IFERROR(IF(COUNTIF(INDEX(Personnel_1[Category],A252),"*PostDoc*")&gt;0,IF(INDEX(Personnel_1[Months],A252)*INDEX(Personnel_1[FTE],A252)&gt;48,$B$127,""),""),"")</f>
        <v/>
      </c>
      <c r="J252" s="225" t="str">
        <f>IFERROR(IF(COUNTIF(INDEX(Personnel_1[Category],A252),"*Non-scientific*")&gt;0,IF(OR(IFERROR(MATCH("*PhD*",Personnel_1[Category],0),0)&gt;0,IFERROR(MATCH("*PostDoc*",Personnel_1[Category],0),0)&gt;0),"",$B$124),""),"")</f>
        <v/>
      </c>
      <c r="K252" s="225" t="str">
        <f>IFERROR(IF(COUNTIF(INDEX(Personnel_1[Category],A252),"*Non-scientific*")&gt;0,IF(Total_NSP&gt;100000,$B$129,""),""),"")</f>
        <v/>
      </c>
      <c r="L252" s="225" t="str">
        <f>IFERROR(IF(COUNTIF(INDEX(Personnel_1[Category],A252),"*Non-scientific*")&gt;0,IF(INDEX(Personnel_1[Months],A252)*INDEX(Personnel_1[FTE],A252)&lt;6,$B$130,""),""),"")</f>
        <v/>
      </c>
      <c r="M252" s="225" t="str">
        <f>IFERROR(IF(COUNTIF(INDEX(Personnel_1[Category],A252),"*Non-scientific*")&gt;0,IF(INDEX(Personnel_1[Months],A252)*INDEX(Personnel_1[FTE],A252)&gt;48,$B$131,""),""),"")</f>
        <v/>
      </c>
      <c r="N252" s="225" t="str">
        <f>IFERROR(IF(COUNTIF(INDEX(Personnel_1[Category],A252),"*Other scientific*")&gt;0,IF(OR(IFERROR(MATCH("*PhD*",Personnel_1[Category],0),0)&gt;0,IFERROR(MATCH("*PostDoc*",Personnel_1[Category],0),0)&gt;0),"",$B$132),""),"")</f>
        <v/>
      </c>
      <c r="O252" s="225" t="str">
        <f>IFERROR(IF(COUNTIF(INDEX(Personnel_1[Category],A252),"*Other scientific*")&gt;0,IF(Total_OSP&gt;100000,$B$133,""),""),"")</f>
        <v/>
      </c>
      <c r="P252" s="225" t="str">
        <f>IFERROR(IF(COUNTIF(INDEX(Personnel_1[Category],A252),"*Other scientific*")&gt;0,IF(INDEX(Personnel_1[Months],A252)*INDEX(Personnel_1[FTE],A252)&lt;6,$B$134,""),""),"")</f>
        <v/>
      </c>
      <c r="Q252" s="225" t="str">
        <f>IFERROR(IF(COUNTIF(INDEX(Personnel_1[Category],A252),"*Other scientific*")&gt;0,IF(INDEX(Personnel_1[Months],A252)*INDEX(Personnel_1[FTE],A252)&gt;48,$B$135,""),""),"")</f>
        <v/>
      </c>
      <c r="R252" s="225" t="str">
        <f>IFERROR(IF(COUNTIF(INDEX(Personnel_1[Category],A252),"*leave*")&gt;0,IF(Research_leave_FTE_months&gt;5,$B$136,""),""),"")</f>
        <v/>
      </c>
    </row>
    <row r="253" spans="1:18" outlineLevel="1" x14ac:dyDescent="0.25">
      <c r="A253">
        <v>96</v>
      </c>
      <c r="B253" t="str">
        <f t="shared" si="2"/>
        <v/>
      </c>
      <c r="C253" t="str">
        <f>IFERROR(IF(INDEX(Personnel_1[Months],A253)&gt;Max_project_duration,$B$121,""),"")</f>
        <v/>
      </c>
      <c r="D253" t="str">
        <f>IFERROR(IF(COUNTIF(INDEX(Personnel_1[Category],A253),"*PhD*")&gt;0,IF(INDEX(Personnel_1[Months],A253)*INDEX(Personnel_1[FTE],A253)&lt;48,$B$122,""),""),"")</f>
        <v/>
      </c>
      <c r="E253" t="str">
        <f>IFERROR(IF(COUNTIF(INDEX(Personnel_1[Category],A253),"*year*")&gt;0,IF(INDEX(Personnel_1[Months],A253)*INDEX(Personnel_1[FTE],A253)&lt;36,$B$123,""),""),"")</f>
        <v/>
      </c>
      <c r="F253" s="225" t="str">
        <f>IFERROR(IF(COUNTIF(INDEX(Personnel_1[Category],A253),"*PDEng*")&gt;0,IF(OR(IFERROR(MATCH("*PhD*",Personnel_1[Category],0),0)&gt;0,IFERROR(MATCH("*PostDoc*",Personnel_1[Category],0),0)&gt;0),"",$B$124),""),"")</f>
        <v/>
      </c>
      <c r="G253" s="225" t="str">
        <f>IFERROR(IF(COUNTIF(INDEX(Personnel_1[Category],A253),"*PDEng*")&gt;0,IF(INDEX(Personnel_1[Months],A253)*INDEX(Personnel_1[FTE],A253)&gt;24,$B$125,""),""),"")</f>
        <v/>
      </c>
      <c r="H253" s="225" t="str">
        <f>IFERROR(IF(COUNTIF(INDEX(Personnel_1[Category],A253),"*PostDoc*")&gt;0,IF(INDEX(Personnel_1[Months],A253)*INDEX(Personnel_1[FTE],A253)&lt;6,$B$126,""),""),"")</f>
        <v/>
      </c>
      <c r="I253" s="225" t="str">
        <f>IFERROR(IF(COUNTIF(INDEX(Personnel_1[Category],A253),"*PostDoc*")&gt;0,IF(INDEX(Personnel_1[Months],A253)*INDEX(Personnel_1[FTE],A253)&gt;48,$B$127,""),""),"")</f>
        <v/>
      </c>
      <c r="J253" s="225" t="str">
        <f>IFERROR(IF(COUNTIF(INDEX(Personnel_1[Category],A253),"*Non-scientific*")&gt;0,IF(OR(IFERROR(MATCH("*PhD*",Personnel_1[Category],0),0)&gt;0,IFERROR(MATCH("*PostDoc*",Personnel_1[Category],0),0)&gt;0),"",$B$124),""),"")</f>
        <v/>
      </c>
      <c r="K253" s="225" t="str">
        <f>IFERROR(IF(COUNTIF(INDEX(Personnel_1[Category],A253),"*Non-scientific*")&gt;0,IF(Total_NSP&gt;100000,$B$129,""),""),"")</f>
        <v/>
      </c>
      <c r="L253" s="225" t="str">
        <f>IFERROR(IF(COUNTIF(INDEX(Personnel_1[Category],A253),"*Non-scientific*")&gt;0,IF(INDEX(Personnel_1[Months],A253)*INDEX(Personnel_1[FTE],A253)&lt;6,$B$130,""),""),"")</f>
        <v/>
      </c>
      <c r="M253" s="225" t="str">
        <f>IFERROR(IF(COUNTIF(INDEX(Personnel_1[Category],A253),"*Non-scientific*")&gt;0,IF(INDEX(Personnel_1[Months],A253)*INDEX(Personnel_1[FTE],A253)&gt;48,$B$131,""),""),"")</f>
        <v/>
      </c>
      <c r="N253" s="225" t="str">
        <f>IFERROR(IF(COUNTIF(INDEX(Personnel_1[Category],A253),"*Other scientific*")&gt;0,IF(OR(IFERROR(MATCH("*PhD*",Personnel_1[Category],0),0)&gt;0,IFERROR(MATCH("*PostDoc*",Personnel_1[Category],0),0)&gt;0),"",$B$132),""),"")</f>
        <v/>
      </c>
      <c r="O253" s="225" t="str">
        <f>IFERROR(IF(COUNTIF(INDEX(Personnel_1[Category],A253),"*Other scientific*")&gt;0,IF(Total_OSP&gt;100000,$B$133,""),""),"")</f>
        <v/>
      </c>
      <c r="P253" s="225" t="str">
        <f>IFERROR(IF(COUNTIF(INDEX(Personnel_1[Category],A253),"*Other scientific*")&gt;0,IF(INDEX(Personnel_1[Months],A253)*INDEX(Personnel_1[FTE],A253)&lt;6,$B$134,""),""),"")</f>
        <v/>
      </c>
      <c r="Q253" s="225" t="str">
        <f>IFERROR(IF(COUNTIF(INDEX(Personnel_1[Category],A253),"*Other scientific*")&gt;0,IF(INDEX(Personnel_1[Months],A253)*INDEX(Personnel_1[FTE],A253)&gt;48,$B$135,""),""),"")</f>
        <v/>
      </c>
      <c r="R253" s="225" t="str">
        <f>IFERROR(IF(COUNTIF(INDEX(Personnel_1[Category],A253),"*leave*")&gt;0,IF(Research_leave_FTE_months&gt;5,$B$136,""),""),"")</f>
        <v/>
      </c>
    </row>
    <row r="254" spans="1:18" outlineLevel="1" x14ac:dyDescent="0.25">
      <c r="A254">
        <v>97</v>
      </c>
      <c r="B254" t="str">
        <f t="shared" ref="B254:B257" si="3">C254&amp;D254&amp;E254&amp;F254&amp;G254&amp;H254&amp;I254&amp;J254&amp;K254&amp;L254&amp;M254&amp;N254&amp;O254&amp;P254&amp;Q254</f>
        <v/>
      </c>
      <c r="C254" t="str">
        <f>IFERROR(IF(INDEX(Personnel_1[Months],A254)&gt;Max_project_duration,$B$121,""),"")</f>
        <v/>
      </c>
      <c r="D254" t="str">
        <f>IFERROR(IF(COUNTIF(INDEX(Personnel_1[Category],A254),"*PhD*")&gt;0,IF(INDEX(Personnel_1[Months],A254)*INDEX(Personnel_1[FTE],A254)&lt;48,$B$122,""),""),"")</f>
        <v/>
      </c>
      <c r="E254" t="str">
        <f>IFERROR(IF(COUNTIF(INDEX(Personnel_1[Category],A254),"*year*")&gt;0,IF(INDEX(Personnel_1[Months],A254)*INDEX(Personnel_1[FTE],A254)&lt;36,$B$123,""),""),"")</f>
        <v/>
      </c>
      <c r="F254" s="225" t="str">
        <f>IFERROR(IF(COUNTIF(INDEX(Personnel_1[Category],A254),"*PDEng*")&gt;0,IF(OR(IFERROR(MATCH("*PhD*",Personnel_1[Category],0),0)&gt;0,IFERROR(MATCH("*PostDoc*",Personnel_1[Category],0),0)&gt;0),"",$B$124),""),"")</f>
        <v/>
      </c>
      <c r="G254" s="225" t="str">
        <f>IFERROR(IF(COUNTIF(INDEX(Personnel_1[Category],A254),"*PDEng*")&gt;0,IF(INDEX(Personnel_1[Months],A254)*INDEX(Personnel_1[FTE],A254)&gt;24,$B$125,""),""),"")</f>
        <v/>
      </c>
      <c r="H254" s="225" t="str">
        <f>IFERROR(IF(COUNTIF(INDEX(Personnel_1[Category],A254),"*PostDoc*")&gt;0,IF(INDEX(Personnel_1[Months],A254)*INDEX(Personnel_1[FTE],A254)&lt;6,$B$126,""),""),"")</f>
        <v/>
      </c>
      <c r="I254" s="225" t="str">
        <f>IFERROR(IF(COUNTIF(INDEX(Personnel_1[Category],A254),"*PostDoc*")&gt;0,IF(INDEX(Personnel_1[Months],A254)*INDEX(Personnel_1[FTE],A254)&gt;48,$B$127,""),""),"")</f>
        <v/>
      </c>
      <c r="J254" s="225" t="str">
        <f>IFERROR(IF(COUNTIF(INDEX(Personnel_1[Category],A254),"*Non-scientific*")&gt;0,IF(OR(IFERROR(MATCH("*PhD*",Personnel_1[Category],0),0)&gt;0,IFERROR(MATCH("*PostDoc*",Personnel_1[Category],0),0)&gt;0),"",$B$124),""),"")</f>
        <v/>
      </c>
      <c r="K254" s="225" t="str">
        <f>IFERROR(IF(COUNTIF(INDEX(Personnel_1[Category],A254),"*Non-scientific*")&gt;0,IF(Total_NSP&gt;100000,$B$129,""),""),"")</f>
        <v/>
      </c>
      <c r="L254" s="225" t="str">
        <f>IFERROR(IF(COUNTIF(INDEX(Personnel_1[Category],A254),"*Non-scientific*")&gt;0,IF(INDEX(Personnel_1[Months],A254)*INDEX(Personnel_1[FTE],A254)&lt;6,$B$130,""),""),"")</f>
        <v/>
      </c>
      <c r="M254" s="225" t="str">
        <f>IFERROR(IF(COUNTIF(INDEX(Personnel_1[Category],A254),"*Non-scientific*")&gt;0,IF(INDEX(Personnel_1[Months],A254)*INDEX(Personnel_1[FTE],A254)&gt;48,$B$131,""),""),"")</f>
        <v/>
      </c>
      <c r="N254" s="225" t="str">
        <f>IFERROR(IF(COUNTIF(INDEX(Personnel_1[Category],A254),"*Other scientific*")&gt;0,IF(OR(IFERROR(MATCH("*PhD*",Personnel_1[Category],0),0)&gt;0,IFERROR(MATCH("*PostDoc*",Personnel_1[Category],0),0)&gt;0),"",$B$132),""),"")</f>
        <v/>
      </c>
      <c r="O254" s="225" t="str">
        <f>IFERROR(IF(COUNTIF(INDEX(Personnel_1[Category],A254),"*Other scientific*")&gt;0,IF(Total_OSP&gt;100000,$B$133,""),""),"")</f>
        <v/>
      </c>
      <c r="P254" s="225" t="str">
        <f>IFERROR(IF(COUNTIF(INDEX(Personnel_1[Category],A254),"*Other scientific*")&gt;0,IF(INDEX(Personnel_1[Months],A254)*INDEX(Personnel_1[FTE],A254)&lt;6,$B$134,""),""),"")</f>
        <v/>
      </c>
      <c r="Q254" s="225" t="str">
        <f>IFERROR(IF(COUNTIF(INDEX(Personnel_1[Category],A254),"*Other scientific*")&gt;0,IF(INDEX(Personnel_1[Months],A254)*INDEX(Personnel_1[FTE],A254)&gt;48,$B$135,""),""),"")</f>
        <v/>
      </c>
      <c r="R254" s="225" t="str">
        <f>IFERROR(IF(COUNTIF(INDEX(Personnel_1[Category],A254),"*leave*")&gt;0,IF(Research_leave_FTE_months&gt;5,$B$136,""),""),"")</f>
        <v/>
      </c>
    </row>
    <row r="255" spans="1:18" outlineLevel="1" x14ac:dyDescent="0.25">
      <c r="A255">
        <v>98</v>
      </c>
      <c r="B255" t="str">
        <f t="shared" si="3"/>
        <v/>
      </c>
      <c r="C255" t="str">
        <f>IFERROR(IF(INDEX(Personnel_1[Months],A255)&gt;Max_project_duration,$B$121,""),"")</f>
        <v/>
      </c>
      <c r="D255" t="str">
        <f>IFERROR(IF(COUNTIF(INDEX(Personnel_1[Category],A255),"*PhD*")&gt;0,IF(INDEX(Personnel_1[Months],A255)*INDEX(Personnel_1[FTE],A255)&lt;48,$B$122,""),""),"")</f>
        <v/>
      </c>
      <c r="E255" t="str">
        <f>IFERROR(IF(COUNTIF(INDEX(Personnel_1[Category],A255),"*year*")&gt;0,IF(INDEX(Personnel_1[Months],A255)*INDEX(Personnel_1[FTE],A255)&lt;36,$B$123,""),""),"")</f>
        <v/>
      </c>
      <c r="F255" s="225" t="str">
        <f>IFERROR(IF(COUNTIF(INDEX(Personnel_1[Category],A255),"*PDEng*")&gt;0,IF(OR(IFERROR(MATCH("*PhD*",Personnel_1[Category],0),0)&gt;0,IFERROR(MATCH("*PostDoc*",Personnel_1[Category],0),0)&gt;0),"",$B$124),""),"")</f>
        <v/>
      </c>
      <c r="G255" s="225" t="str">
        <f>IFERROR(IF(COUNTIF(INDEX(Personnel_1[Category],A255),"*PDEng*")&gt;0,IF(INDEX(Personnel_1[Months],A255)*INDEX(Personnel_1[FTE],A255)&gt;24,$B$125,""),""),"")</f>
        <v/>
      </c>
      <c r="H255" s="225" t="str">
        <f>IFERROR(IF(COUNTIF(INDEX(Personnel_1[Category],A255),"*PostDoc*")&gt;0,IF(INDEX(Personnel_1[Months],A255)*INDEX(Personnel_1[FTE],A255)&lt;6,$B$126,""),""),"")</f>
        <v/>
      </c>
      <c r="I255" s="225" t="str">
        <f>IFERROR(IF(COUNTIF(INDEX(Personnel_1[Category],A255),"*PostDoc*")&gt;0,IF(INDEX(Personnel_1[Months],A255)*INDEX(Personnel_1[FTE],A255)&gt;48,$B$127,""),""),"")</f>
        <v/>
      </c>
      <c r="J255" s="225" t="str">
        <f>IFERROR(IF(COUNTIF(INDEX(Personnel_1[Category],A255),"*Non-scientific*")&gt;0,IF(OR(IFERROR(MATCH("*PhD*",Personnel_1[Category],0),0)&gt;0,IFERROR(MATCH("*PostDoc*",Personnel_1[Category],0),0)&gt;0),"",$B$124),""),"")</f>
        <v/>
      </c>
      <c r="K255" s="225" t="str">
        <f>IFERROR(IF(COUNTIF(INDEX(Personnel_1[Category],A255),"*Non-scientific*")&gt;0,IF(Total_NSP&gt;100000,$B$129,""),""),"")</f>
        <v/>
      </c>
      <c r="L255" s="225" t="str">
        <f>IFERROR(IF(COUNTIF(INDEX(Personnel_1[Category],A255),"*Non-scientific*")&gt;0,IF(INDEX(Personnel_1[Months],A255)*INDEX(Personnel_1[FTE],A255)&lt;6,$B$130,""),""),"")</f>
        <v/>
      </c>
      <c r="M255" s="225" t="str">
        <f>IFERROR(IF(COUNTIF(INDEX(Personnel_1[Category],A255),"*Non-scientific*")&gt;0,IF(INDEX(Personnel_1[Months],A255)*INDEX(Personnel_1[FTE],A255)&gt;48,$B$131,""),""),"")</f>
        <v/>
      </c>
      <c r="N255" s="225" t="str">
        <f>IFERROR(IF(COUNTIF(INDEX(Personnel_1[Category],A255),"*Other scientific*")&gt;0,IF(OR(IFERROR(MATCH("*PhD*",Personnel_1[Category],0),0)&gt;0,IFERROR(MATCH("*PostDoc*",Personnel_1[Category],0),0)&gt;0),"",$B$132),""),"")</f>
        <v/>
      </c>
      <c r="O255" s="225" t="str">
        <f>IFERROR(IF(COUNTIF(INDEX(Personnel_1[Category],A255),"*Other scientific*")&gt;0,IF(Total_OSP&gt;100000,$B$133,""),""),"")</f>
        <v/>
      </c>
      <c r="P255" s="225" t="str">
        <f>IFERROR(IF(COUNTIF(INDEX(Personnel_1[Category],A255),"*Other scientific*")&gt;0,IF(INDEX(Personnel_1[Months],A255)*INDEX(Personnel_1[FTE],A255)&lt;6,$B$134,""),""),"")</f>
        <v/>
      </c>
      <c r="Q255" s="225" t="str">
        <f>IFERROR(IF(COUNTIF(INDEX(Personnel_1[Category],A255),"*Other scientific*")&gt;0,IF(INDEX(Personnel_1[Months],A255)*INDEX(Personnel_1[FTE],A255)&gt;48,$B$135,""),""),"")</f>
        <v/>
      </c>
      <c r="R255" s="225" t="str">
        <f>IFERROR(IF(COUNTIF(INDEX(Personnel_1[Category],A255),"*leave*")&gt;0,IF(Research_leave_FTE_months&gt;5,$B$136,""),""),"")</f>
        <v/>
      </c>
    </row>
    <row r="256" spans="1:18" outlineLevel="1" x14ac:dyDescent="0.25">
      <c r="A256">
        <v>99</v>
      </c>
      <c r="B256" t="str">
        <f t="shared" si="3"/>
        <v/>
      </c>
      <c r="C256" t="str">
        <f>IFERROR(IF(INDEX(Personnel_1[Months],A256)&gt;Max_project_duration,$B$121,""),"")</f>
        <v/>
      </c>
      <c r="D256" t="str">
        <f>IFERROR(IF(COUNTIF(INDEX(Personnel_1[Category],A256),"*PhD*")&gt;0,IF(INDEX(Personnel_1[Months],A256)*INDEX(Personnel_1[FTE],A256)&lt;48,$B$122,""),""),"")</f>
        <v/>
      </c>
      <c r="E256" t="str">
        <f>IFERROR(IF(COUNTIF(INDEX(Personnel_1[Category],A256),"*year*")&gt;0,IF(INDEX(Personnel_1[Months],A256)*INDEX(Personnel_1[FTE],A256)&lt;36,$B$123,""),""),"")</f>
        <v/>
      </c>
      <c r="F256" s="225" t="str">
        <f>IFERROR(IF(COUNTIF(INDEX(Personnel_1[Category],A256),"*PDEng*")&gt;0,IF(OR(IFERROR(MATCH("*PhD*",Personnel_1[Category],0),0)&gt;0,IFERROR(MATCH("*PostDoc*",Personnel_1[Category],0),0)&gt;0),"",$B$124),""),"")</f>
        <v/>
      </c>
      <c r="G256" s="225" t="str">
        <f>IFERROR(IF(COUNTIF(INDEX(Personnel_1[Category],A256),"*PDEng*")&gt;0,IF(INDEX(Personnel_1[Months],A256)*INDEX(Personnel_1[FTE],A256)&gt;24,$B$125,""),""),"")</f>
        <v/>
      </c>
      <c r="H256" s="225" t="str">
        <f>IFERROR(IF(COUNTIF(INDEX(Personnel_1[Category],A256),"*PostDoc*")&gt;0,IF(INDEX(Personnel_1[Months],A256)*INDEX(Personnel_1[FTE],A256)&lt;6,$B$126,""),""),"")</f>
        <v/>
      </c>
      <c r="I256" s="225" t="str">
        <f>IFERROR(IF(COUNTIF(INDEX(Personnel_1[Category],A256),"*PostDoc*")&gt;0,IF(INDEX(Personnel_1[Months],A256)*INDEX(Personnel_1[FTE],A256)&gt;48,$B$127,""),""),"")</f>
        <v/>
      </c>
      <c r="J256" s="225" t="str">
        <f>IFERROR(IF(COUNTIF(INDEX(Personnel_1[Category],A256),"*Non-scientific*")&gt;0,IF(OR(IFERROR(MATCH("*PhD*",Personnel_1[Category],0),0)&gt;0,IFERROR(MATCH("*PostDoc*",Personnel_1[Category],0),0)&gt;0),"",$B$124),""),"")</f>
        <v/>
      </c>
      <c r="K256" s="225" t="str">
        <f>IFERROR(IF(COUNTIF(INDEX(Personnel_1[Category],A256),"*Non-scientific*")&gt;0,IF(Total_NSP&gt;100000,$B$129,""),""),"")</f>
        <v/>
      </c>
      <c r="L256" s="225" t="str">
        <f>IFERROR(IF(COUNTIF(INDEX(Personnel_1[Category],A256),"*Non-scientific*")&gt;0,IF(INDEX(Personnel_1[Months],A256)*INDEX(Personnel_1[FTE],A256)&lt;6,$B$130,""),""),"")</f>
        <v/>
      </c>
      <c r="M256" s="225" t="str">
        <f>IFERROR(IF(COUNTIF(INDEX(Personnel_1[Category],A256),"*Non-scientific*")&gt;0,IF(INDEX(Personnel_1[Months],A256)*INDEX(Personnel_1[FTE],A256)&gt;48,$B$131,""),""),"")</f>
        <v/>
      </c>
      <c r="N256" s="225" t="str">
        <f>IFERROR(IF(COUNTIF(INDEX(Personnel_1[Category],A256),"*Other scientific*")&gt;0,IF(OR(IFERROR(MATCH("*PhD*",Personnel_1[Category],0),0)&gt;0,IFERROR(MATCH("*PostDoc*",Personnel_1[Category],0),0)&gt;0),"",$B$132),""),"")</f>
        <v/>
      </c>
      <c r="O256" s="225" t="str">
        <f>IFERROR(IF(COUNTIF(INDEX(Personnel_1[Category],A256),"*Other scientific*")&gt;0,IF(Total_OSP&gt;100000,$B$133,""),""),"")</f>
        <v/>
      </c>
      <c r="P256" s="225" t="str">
        <f>IFERROR(IF(COUNTIF(INDEX(Personnel_1[Category],A256),"*Other scientific*")&gt;0,IF(INDEX(Personnel_1[Months],A256)*INDEX(Personnel_1[FTE],A256)&lt;6,$B$134,""),""),"")</f>
        <v/>
      </c>
      <c r="Q256" s="225" t="str">
        <f>IFERROR(IF(COUNTIF(INDEX(Personnel_1[Category],A256),"*Other scientific*")&gt;0,IF(INDEX(Personnel_1[Months],A256)*INDEX(Personnel_1[FTE],A256)&gt;48,$B$135,""),""),"")</f>
        <v/>
      </c>
      <c r="R256" s="225" t="str">
        <f>IFERROR(IF(COUNTIF(INDEX(Personnel_1[Category],A256),"*leave*")&gt;0,IF(Research_leave_FTE_months&gt;5,$B$136,""),""),"")</f>
        <v/>
      </c>
    </row>
    <row r="257" spans="1:18" outlineLevel="1" x14ac:dyDescent="0.25">
      <c r="A257">
        <v>100</v>
      </c>
      <c r="B257" t="str">
        <f t="shared" si="3"/>
        <v/>
      </c>
      <c r="C257" t="str">
        <f>IFERROR(IF(INDEX(Personnel_1[Months],A257)&gt;Max_project_duration,$B$121,""),"")</f>
        <v/>
      </c>
      <c r="D257" t="str">
        <f>IFERROR(IF(COUNTIF(INDEX(Personnel_1[Category],A257),"*PhD*")&gt;0,IF(INDEX(Personnel_1[Months],A257)*INDEX(Personnel_1[FTE],A257)&lt;48,$B$122,""),""),"")</f>
        <v/>
      </c>
      <c r="E257" t="str">
        <f>IFERROR(IF(COUNTIF(INDEX(Personnel_1[Category],A257),"*year*")&gt;0,IF(INDEX(Personnel_1[Months],A257)*INDEX(Personnel_1[FTE],A257)&lt;36,$B$123,""),""),"")</f>
        <v/>
      </c>
      <c r="F257" s="225" t="str">
        <f>IFERROR(IF(COUNTIF(INDEX(Personnel_1[Category],A257),"*PDEng*")&gt;0,IF(OR(IFERROR(MATCH("*PhD*",Personnel_1[Category],0),0)&gt;0,IFERROR(MATCH("*PostDoc*",Personnel_1[Category],0),0)&gt;0),"",$B$124),""),"")</f>
        <v/>
      </c>
      <c r="G257" s="225" t="str">
        <f>IFERROR(IF(COUNTIF(INDEX(Personnel_1[Category],A257),"*PDEng*")&gt;0,IF(INDEX(Personnel_1[Months],A257)*INDEX(Personnel_1[FTE],A257)&gt;24,$B$125,""),""),"")</f>
        <v/>
      </c>
      <c r="H257" s="225" t="str">
        <f>IFERROR(IF(COUNTIF(INDEX(Personnel_1[Category],A257),"*PostDoc*")&gt;0,IF(INDEX(Personnel_1[Months],A257)*INDEX(Personnel_1[FTE],A257)&lt;6,$B$126,""),""),"")</f>
        <v/>
      </c>
      <c r="I257" s="225" t="str">
        <f>IFERROR(IF(COUNTIF(INDEX(Personnel_1[Category],A257),"*PostDoc*")&gt;0,IF(INDEX(Personnel_1[Months],A257)*INDEX(Personnel_1[FTE],A257)&gt;48,$B$127,""),""),"")</f>
        <v/>
      </c>
      <c r="J257" s="225" t="str">
        <f>IFERROR(IF(COUNTIF(INDEX(Personnel_1[Category],A257),"*Non-scientific*")&gt;0,IF(OR(IFERROR(MATCH("*PhD*",Personnel_1[Category],0),0)&gt;0,IFERROR(MATCH("*PostDoc*",Personnel_1[Category],0),0)&gt;0),"",$B$124),""),"")</f>
        <v/>
      </c>
      <c r="K257" s="225" t="str">
        <f>IFERROR(IF(COUNTIF(INDEX(Personnel_1[Category],A257),"*Non-scientific*")&gt;0,IF(Total_NSP&gt;100000,$B$129,""),""),"")</f>
        <v/>
      </c>
      <c r="L257" s="225" t="str">
        <f>IFERROR(IF(COUNTIF(INDEX(Personnel_1[Category],A257),"*Non-scientific*")&gt;0,IF(INDEX(Personnel_1[Months],A257)*INDEX(Personnel_1[FTE],A257)&lt;6,$B$130,""),""),"")</f>
        <v/>
      </c>
      <c r="M257" s="225" t="str">
        <f>IFERROR(IF(COUNTIF(INDEX(Personnel_1[Category],A257),"*Non-scientific*")&gt;0,IF(INDEX(Personnel_1[Months],A257)*INDEX(Personnel_1[FTE],A257)&gt;48,$B$131,""),""),"")</f>
        <v/>
      </c>
      <c r="N257" s="225" t="str">
        <f>IFERROR(IF(COUNTIF(INDEX(Personnel_1[Category],A257),"*Other scientific*")&gt;0,IF(OR(IFERROR(MATCH("*PhD*",Personnel_1[Category],0),0)&gt;0,IFERROR(MATCH("*PostDoc*",Personnel_1[Category],0),0)&gt;0),"",$B$132),""),"")</f>
        <v/>
      </c>
      <c r="O257" s="225" t="str">
        <f>IFERROR(IF(COUNTIF(INDEX(Personnel_1[Category],A257),"*Other scientific*")&gt;0,IF(Total_OSP&gt;100000,$B$133,""),""),"")</f>
        <v/>
      </c>
      <c r="P257" s="225" t="str">
        <f>IFERROR(IF(COUNTIF(INDEX(Personnel_1[Category],A257),"*Other scientific*")&gt;0,IF(INDEX(Personnel_1[Months],A257)*INDEX(Personnel_1[FTE],A257)&lt;6,$B$134,""),""),"")</f>
        <v/>
      </c>
      <c r="Q257" s="225" t="str">
        <f>IFERROR(IF(COUNTIF(INDEX(Personnel_1[Category],A257),"*Other scientific*")&gt;0,IF(INDEX(Personnel_1[Months],A257)*INDEX(Personnel_1[FTE],A257)&gt;48,$B$135,""),""),"")</f>
        <v/>
      </c>
      <c r="R257" s="225" t="str">
        <f>IFERROR(IF(COUNTIF(INDEX(Personnel_1[Category],A257),"*leave*")&gt;0,IF(Research_leave_FTE_months&gt;5,$B$136,""),""),"")</f>
        <v/>
      </c>
    </row>
  </sheetData>
  <sheetProtection algorithmName="SHA-512" hashValue="6181L8DvnS23st7A8cLO+21rbrjk1dkfbamWVwb73UAc20a7ATtziY8uDn7vh47A8fwGeDUO3hB6+B7Q2r49fw==" saltValue="y18hTIMAtqEH/p3wqoR6VQ==" spinCount="100000" sheet="1" objects="1" scenarios="1" selectLockedCells="1"/>
  <pageMargins left="0.7" right="0.7" top="0.75" bottom="0.75" header="0.3" footer="0.3"/>
  <pageSetup paperSize="9" orientation="portrait" horizontalDpi="1200" verticalDpi="120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0342C18694CE4BB587461B4517F113" ma:contentTypeVersion="13" ma:contentTypeDescription="Een nieuw document maken." ma:contentTypeScope="" ma:versionID="e2350517f276fb6ea27b10aa7f3cae60">
  <xsd:schema xmlns:xsd="http://www.w3.org/2001/XMLSchema" xmlns:xs="http://www.w3.org/2001/XMLSchema" xmlns:p="http://schemas.microsoft.com/office/2006/metadata/properties" xmlns:ns2="26815dc9-6192-4bde-b805-baefb8f41687" xmlns:ns3="ecf1c6d0-cefc-4543-97e3-203849a78958" targetNamespace="http://schemas.microsoft.com/office/2006/metadata/properties" ma:root="true" ma:fieldsID="ce22893ec2426c2defd4ed2a2bbb129c" ns2:_="" ns3:_="">
    <xsd:import namespace="26815dc9-6192-4bde-b805-baefb8f41687"/>
    <xsd:import namespace="ecf1c6d0-cefc-4543-97e3-203849a789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15dc9-6192-4bde-b805-baefb8f416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f1c6d0-cefc-4543-97e3-203849a789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6B64D9-6E7D-4D5D-AC8E-6A9DC7EA84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815dc9-6192-4bde-b805-baefb8f41687"/>
    <ds:schemaRef ds:uri="ecf1c6d0-cefc-4543-97e3-203849a78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1C4A8F-C202-438F-9CA3-3039A447F4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6A1622-8241-4161-9261-A907E0FF0458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26815dc9-6192-4bde-b805-baefb8f41687"/>
    <ds:schemaRef ds:uri="http://schemas.openxmlformats.org/package/2006/metadata/core-properties"/>
    <ds:schemaRef ds:uri="ecf1c6d0-cefc-4543-97e3-203849a7895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105</vt:i4>
      </vt:variant>
    </vt:vector>
  </HeadingPairs>
  <TitlesOfParts>
    <vt:vector size="112" baseType="lpstr">
      <vt:lpstr>Summary</vt:lpstr>
      <vt:lpstr>Budget overview</vt:lpstr>
      <vt:lpstr>Budget Project 1</vt:lpstr>
      <vt:lpstr>Budget Project 2</vt:lpstr>
      <vt:lpstr>Budget Project 3</vt:lpstr>
      <vt:lpstr>parameters</vt:lpstr>
      <vt:lpstr>checks</vt:lpstr>
      <vt:lpstr>benchfee_amount</vt:lpstr>
      <vt:lpstr>'Budget Project 2'!callnaam</vt:lpstr>
      <vt:lpstr>'Budget Project 3'!callnaam</vt:lpstr>
      <vt:lpstr>callnaam</vt:lpstr>
      <vt:lpstr>cash_cofunding_minperc</vt:lpstr>
      <vt:lpstr>cash_invoice</vt:lpstr>
      <vt:lpstr>'Budget Project 2'!categories_pers_ac</vt:lpstr>
      <vt:lpstr>'Budget Project 3'!categories_pers_ac</vt:lpstr>
      <vt:lpstr>categories_pers_ac</vt:lpstr>
      <vt:lpstr>CfP_tariffs_other_inst</vt:lpstr>
      <vt:lpstr>cofunding_max_perc</vt:lpstr>
      <vt:lpstr>cofunding_min_perc</vt:lpstr>
      <vt:lpstr>'Budget Project 2'!enddate</vt:lpstr>
      <vt:lpstr>'Budget Project 3'!enddate</vt:lpstr>
      <vt:lpstr>enddate</vt:lpstr>
      <vt:lpstr>file_creation_date</vt:lpstr>
      <vt:lpstr>'Budget Project 2'!File_number</vt:lpstr>
      <vt:lpstr>'Budget Project 3'!File_number</vt:lpstr>
      <vt:lpstr>File_number</vt:lpstr>
      <vt:lpstr>FTE_year_PhD_PD</vt:lpstr>
      <vt:lpstr>HOT_rate_type</vt:lpstr>
      <vt:lpstr>HOT_rates</vt:lpstr>
      <vt:lpstr>Int_MfC_maxamount</vt:lpstr>
      <vt:lpstr>inv_max_total_amount</vt:lpstr>
      <vt:lpstr>inv_min_perc_own_contr</vt:lpstr>
      <vt:lpstr>inv_min_total_amount</vt:lpstr>
      <vt:lpstr>inv_own_contribution</vt:lpstr>
      <vt:lpstr>KU_entrepeneurship_max_amount</vt:lpstr>
      <vt:lpstr>KU_entrepeneurship_minperc</vt:lpstr>
      <vt:lpstr>list_ac_other_combined</vt:lpstr>
      <vt:lpstr>list_academic_personnel</vt:lpstr>
      <vt:lpstr>list_kind_cash_cofunding</vt:lpstr>
      <vt:lpstr>list_personnel_other_inst</vt:lpstr>
      <vt:lpstr>'Budget Project 2'!Main_applicant</vt:lpstr>
      <vt:lpstr>'Budget Project 3'!Main_applicant</vt:lpstr>
      <vt:lpstr>Main_applicant</vt:lpstr>
      <vt:lpstr>mat_costs_accountant</vt:lpstr>
      <vt:lpstr>Mat_max_FTE_year</vt:lpstr>
      <vt:lpstr>Mat_max_FTE_year_other_inst</vt:lpstr>
      <vt:lpstr>Max_mat_FTE_year</vt:lpstr>
      <vt:lpstr>Max_NWO_funding</vt:lpstr>
      <vt:lpstr>Max_project_duration</vt:lpstr>
      <vt:lpstr>MfC_maxperc</vt:lpstr>
      <vt:lpstr>NFU_rates</vt:lpstr>
      <vt:lpstr>'Budget Project 2'!notes</vt:lpstr>
      <vt:lpstr>'Budget Project 3'!notes</vt:lpstr>
      <vt:lpstr>notes</vt:lpstr>
      <vt:lpstr>pers_max_OSP</vt:lpstr>
      <vt:lpstr>pers_oi_min_months</vt:lpstr>
      <vt:lpstr>pers_oi_minFTE</vt:lpstr>
      <vt:lpstr>pers_other_nrhours_year</vt:lpstr>
      <vt:lpstr>pers_other_years_materials</vt:lpstr>
      <vt:lpstr>prog_mngmt_max_amount_perc</vt:lpstr>
      <vt:lpstr>prog_mngmt_threshold_amount</vt:lpstr>
      <vt:lpstr>Research_leave_FTE_months</vt:lpstr>
      <vt:lpstr>'Budget Project 2'!startdate</vt:lpstr>
      <vt:lpstr>'Budget Project 3'!startdate</vt:lpstr>
      <vt:lpstr>startdate</vt:lpstr>
      <vt:lpstr>'Budget Project 2'!tag_personnel_costs</vt:lpstr>
      <vt:lpstr>'Budget Project 3'!tag_personnel_costs</vt:lpstr>
      <vt:lpstr>tag_personnel_costs</vt:lpstr>
      <vt:lpstr>threshold_own_contribution</vt:lpstr>
      <vt:lpstr>'Budget Project 2'!Total_benchfee</vt:lpstr>
      <vt:lpstr>'Budget Project 3'!Total_benchfee</vt:lpstr>
      <vt:lpstr>Total_benchfee</vt:lpstr>
      <vt:lpstr>Total_Fin_NWO</vt:lpstr>
      <vt:lpstr>'Budget Project 2'!Total_goods_services</vt:lpstr>
      <vt:lpstr>'Budget Project 3'!Total_goods_services</vt:lpstr>
      <vt:lpstr>Total_goods_services</vt:lpstr>
      <vt:lpstr>'Budget Project 2'!Total_implementation</vt:lpstr>
      <vt:lpstr>'Budget Project 3'!Total_implementation</vt:lpstr>
      <vt:lpstr>Total_implementation</vt:lpstr>
      <vt:lpstr>'Budget Project 2'!Total_Knowledge_utilisation</vt:lpstr>
      <vt:lpstr>'Budget Project 3'!Total_Knowledge_utilisation</vt:lpstr>
      <vt:lpstr>Total_Knowledge_utilisation</vt:lpstr>
      <vt:lpstr>'Budget Project 2'!Total_KU_and_entrepeneurship</vt:lpstr>
      <vt:lpstr>'Budget Project 3'!Total_KU_and_entrepeneurship</vt:lpstr>
      <vt:lpstr>Total_KU_and_entrepeneurship</vt:lpstr>
      <vt:lpstr>'Budget Project 2'!Total_material_costs</vt:lpstr>
      <vt:lpstr>'Budget Project 3'!Total_material_costs</vt:lpstr>
      <vt:lpstr>Total_material_costs</vt:lpstr>
      <vt:lpstr>Total_NSP</vt:lpstr>
      <vt:lpstr>'Budget Project 2'!Total_NWO_funding</vt:lpstr>
      <vt:lpstr>'Budget Project 3'!Total_NWO_funding</vt:lpstr>
      <vt:lpstr>Total_NWO_funding</vt:lpstr>
      <vt:lpstr>Total_OSP</vt:lpstr>
      <vt:lpstr>'Budget Project 2'!Total_personnel_ac_institutes</vt:lpstr>
      <vt:lpstr>'Budget Project 3'!Total_personnel_ac_institutes</vt:lpstr>
      <vt:lpstr>Total_personnel_ac_institutes</vt:lpstr>
      <vt:lpstr>'Budget Project 2'!Total_personnel_costs</vt:lpstr>
      <vt:lpstr>'Budget Project 3'!Total_personnel_costs</vt:lpstr>
      <vt:lpstr>Total_personnel_costs</vt:lpstr>
      <vt:lpstr>'Budget Project 2'!Total_personnel_other</vt:lpstr>
      <vt:lpstr>'Budget Project 3'!Total_personnel_other</vt:lpstr>
      <vt:lpstr>Total_personnel_other</vt:lpstr>
      <vt:lpstr>'Budget Project 2'!Total_project_budget</vt:lpstr>
      <vt:lpstr>'Budget Project 3'!Total_project_budget</vt:lpstr>
      <vt:lpstr>Total_project_budget</vt:lpstr>
      <vt:lpstr>'Budget Project 2'!Total_project_mngmnt</vt:lpstr>
      <vt:lpstr>'Budget Project 3'!Total_project_mngmnt</vt:lpstr>
      <vt:lpstr>Total_project_mngmnt</vt:lpstr>
      <vt:lpstr>'Budget Project 2'!Total_travel_acc</vt:lpstr>
      <vt:lpstr>'Budget Project 3'!Total_travel_acc</vt:lpstr>
      <vt:lpstr>Total_travel_acc</vt:lpstr>
      <vt:lpstr>VSNU_rates</vt:lpstr>
    </vt:vector>
  </TitlesOfParts>
  <Company>NWO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NWO</dc:creator>
  <cp:lastModifiedBy>Jonathan Even-Zohar</cp:lastModifiedBy>
  <cp:lastPrinted>2018-10-08T14:04:31Z</cp:lastPrinted>
  <dcterms:created xsi:type="dcterms:W3CDTF">2018-07-26T13:21:23Z</dcterms:created>
  <dcterms:modified xsi:type="dcterms:W3CDTF">2022-02-01T12:33:28Z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0x0101001C0342C18694CE4BB587461B4517F113</vt:lpwstr>
  </property>
</Properties>
</file>